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n\Dropbox\יעוץ\"/>
    </mc:Choice>
  </mc:AlternateContent>
  <xr:revisionPtr revIDLastSave="0" documentId="13_ncr:1_{294E6A87-FA05-4B20-A5A5-BAB9259A1669}" xr6:coauthVersionLast="45" xr6:coauthVersionMax="45" xr10:uidLastSave="{00000000-0000-0000-0000-000000000000}"/>
  <bookViews>
    <workbookView xWindow="-108" yWindow="-108" windowWidth="23256" windowHeight="12576" tabRatio="738" xr2:uid="{8EAC20E7-A4E4-42FD-9F07-2BD421086B46}"/>
  </bookViews>
  <sheets>
    <sheet name="Guidelines" sheetId="12" r:id="rId1"/>
    <sheet name="Model Assumptions" sheetId="9" r:id="rId2"/>
    <sheet name="Yearly Model" sheetId="7" r:id="rId3"/>
    <sheet name="Monthly Model" sheetId="2" r:id="rId4"/>
    <sheet name="HR_HC" sheetId="10" r:id="rId5"/>
    <sheet name="Dashboard" sheetId="13" r:id="rId6"/>
    <sheet name="Investor Point of View" sheetId="14" r:id="rId7"/>
    <sheet name="Calculations" sheetId="11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3" l="1"/>
  <c r="D63" i="2"/>
  <c r="G57" i="9" l="1"/>
  <c r="G56" i="9"/>
  <c r="G42" i="10" l="1"/>
  <c r="G43" i="10"/>
  <c r="F43" i="10" s="1"/>
  <c r="G44" i="10"/>
  <c r="F44" i="10" s="1"/>
  <c r="G45" i="10"/>
  <c r="F45" i="10" s="1"/>
  <c r="G46" i="10"/>
  <c r="F46" i="10" s="1"/>
  <c r="G47" i="10"/>
  <c r="F47" i="10" s="1"/>
  <c r="G48" i="10"/>
  <c r="F48" i="10" s="1"/>
  <c r="G49" i="10"/>
  <c r="F49" i="10" s="1"/>
  <c r="G50" i="10"/>
  <c r="F50" i="10" s="1"/>
  <c r="G51" i="10"/>
  <c r="F51" i="10" s="1"/>
  <c r="G52" i="10"/>
  <c r="F52" i="10" s="1"/>
  <c r="G53" i="10"/>
  <c r="F53" i="10" s="1"/>
  <c r="G54" i="10"/>
  <c r="F54" i="10" s="1"/>
  <c r="G55" i="10"/>
  <c r="F55" i="10" s="1"/>
  <c r="G56" i="10"/>
  <c r="F56" i="10" s="1"/>
  <c r="G57" i="10"/>
  <c r="F57" i="10" s="1"/>
  <c r="G58" i="10"/>
  <c r="F58" i="10" s="1"/>
  <c r="G59" i="10"/>
  <c r="F59" i="10" s="1"/>
  <c r="G60" i="10"/>
  <c r="F60" i="10" s="1"/>
  <c r="G61" i="10"/>
  <c r="F61" i="10" s="1"/>
  <c r="G62" i="10"/>
  <c r="F62" i="10" s="1"/>
  <c r="G63" i="10"/>
  <c r="F63" i="10" s="1"/>
  <c r="G41" i="10"/>
  <c r="F41" i="10" s="1"/>
  <c r="G13" i="10"/>
  <c r="J13" i="10" s="1"/>
  <c r="G14" i="10"/>
  <c r="V14" i="10" s="1"/>
  <c r="G15" i="10"/>
  <c r="K15" i="10" s="1"/>
  <c r="G16" i="10"/>
  <c r="I16" i="10" s="1"/>
  <c r="G17" i="10"/>
  <c r="I17" i="10" s="1"/>
  <c r="G18" i="10"/>
  <c r="J18" i="10" s="1"/>
  <c r="G19" i="10"/>
  <c r="AE19" i="10" s="1"/>
  <c r="G20" i="10"/>
  <c r="N20" i="10" s="1"/>
  <c r="G21" i="10"/>
  <c r="T21" i="10" s="1"/>
  <c r="G22" i="10"/>
  <c r="AF22" i="10" s="1"/>
  <c r="G23" i="10"/>
  <c r="N23" i="10" s="1"/>
  <c r="G24" i="10"/>
  <c r="J24" i="10" s="1"/>
  <c r="G25" i="10"/>
  <c r="V25" i="10" s="1"/>
  <c r="G26" i="10"/>
  <c r="J26" i="10" s="1"/>
  <c r="G27" i="10"/>
  <c r="G28" i="10"/>
  <c r="T28" i="10" s="1"/>
  <c r="G29" i="10"/>
  <c r="R29" i="10" s="1"/>
  <c r="G30" i="10"/>
  <c r="S30" i="10" s="1"/>
  <c r="G31" i="10"/>
  <c r="L31" i="10" s="1"/>
  <c r="G32" i="10"/>
  <c r="F32" i="10" s="1"/>
  <c r="G33" i="10"/>
  <c r="F33" i="10" s="1"/>
  <c r="G34" i="10"/>
  <c r="F34" i="10" s="1"/>
  <c r="G12" i="10"/>
  <c r="F12" i="10" s="1"/>
  <c r="D16" i="2"/>
  <c r="D58" i="2" s="1"/>
  <c r="D60" i="2" s="1"/>
  <c r="E13" i="2"/>
  <c r="E19" i="2" s="1"/>
  <c r="E24" i="2" s="1"/>
  <c r="E12" i="2"/>
  <c r="E18" i="2" s="1"/>
  <c r="E23" i="2" s="1"/>
  <c r="T50" i="10" l="1"/>
  <c r="J47" i="10"/>
  <c r="T57" i="10"/>
  <c r="AE48" i="10"/>
  <c r="N49" i="10"/>
  <c r="R58" i="10"/>
  <c r="J55" i="10"/>
  <c r="Q30" i="10"/>
  <c r="Q59" i="10" s="1"/>
  <c r="L60" i="10"/>
  <c r="N52" i="10"/>
  <c r="K44" i="10"/>
  <c r="Z32" i="10"/>
  <c r="Z61" i="10" s="1"/>
  <c r="AG31" i="10"/>
  <c r="AG60" i="10" s="1"/>
  <c r="AF30" i="10"/>
  <c r="AF59" i="10" s="1"/>
  <c r="V54" i="10"/>
  <c r="I46" i="10"/>
  <c r="AD22" i="10"/>
  <c r="AD51" i="10" s="1"/>
  <c r="I25" i="10"/>
  <c r="I54" i="10" s="1"/>
  <c r="AN34" i="10"/>
  <c r="AN63" i="10" s="1"/>
  <c r="T34" i="10"/>
  <c r="K33" i="10"/>
  <c r="K62" i="10" s="1"/>
  <c r="Y29" i="10"/>
  <c r="Y58" i="10" s="1"/>
  <c r="AG28" i="10"/>
  <c r="AG57" i="10" s="1"/>
  <c r="AM26" i="10"/>
  <c r="AM55" i="10" s="1"/>
  <c r="W21" i="10"/>
  <c r="W50" i="10" s="1"/>
  <c r="J53" i="10"/>
  <c r="I45" i="10"/>
  <c r="I23" i="10"/>
  <c r="I52" i="10" s="1"/>
  <c r="AL34" i="10"/>
  <c r="P34" i="10"/>
  <c r="P63" i="10" s="1"/>
  <c r="AR32" i="10"/>
  <c r="AR61" i="10" s="1"/>
  <c r="V32" i="10"/>
  <c r="V61" i="10" s="1"/>
  <c r="Y31" i="10"/>
  <c r="Y60" i="10" s="1"/>
  <c r="AE30" i="10"/>
  <c r="AE59" i="10" s="1"/>
  <c r="P30" i="10"/>
  <c r="P59" i="10" s="1"/>
  <c r="V29" i="10"/>
  <c r="V58" i="10" s="1"/>
  <c r="AB28" i="10"/>
  <c r="AB57" i="10" s="1"/>
  <c r="AH26" i="10"/>
  <c r="AH55" i="10" s="1"/>
  <c r="Y22" i="10"/>
  <c r="Y51" i="10" s="1"/>
  <c r="Q21" i="10"/>
  <c r="Q50" i="10" s="1"/>
  <c r="I22" i="10"/>
  <c r="I51" i="10" s="1"/>
  <c r="AJ34" i="10"/>
  <c r="AJ63" i="10" s="1"/>
  <c r="N34" i="10"/>
  <c r="AP32" i="10"/>
  <c r="T32" i="10"/>
  <c r="Q31" i="10"/>
  <c r="Q60" i="10" s="1"/>
  <c r="AD30" i="10"/>
  <c r="AD59" i="10" s="1"/>
  <c r="K30" i="10"/>
  <c r="K59" i="10" s="1"/>
  <c r="S29" i="10"/>
  <c r="S58" i="10" s="1"/>
  <c r="Y28" i="10"/>
  <c r="Y57" i="10" s="1"/>
  <c r="AA26" i="10"/>
  <c r="AA55" i="10" s="1"/>
  <c r="T22" i="10"/>
  <c r="J21" i="10"/>
  <c r="J50" i="10" s="1"/>
  <c r="I21" i="10"/>
  <c r="I50" i="10" s="1"/>
  <c r="AF34" i="10"/>
  <c r="AF63" i="10" s="1"/>
  <c r="L34" i="10"/>
  <c r="L63" i="10" s="1"/>
  <c r="AL32" i="10"/>
  <c r="AL61" i="10" s="1"/>
  <c r="R32" i="10"/>
  <c r="R61" i="10" s="1"/>
  <c r="AQ30" i="10"/>
  <c r="AQ59" i="10" s="1"/>
  <c r="AB30" i="10"/>
  <c r="AQ29" i="10"/>
  <c r="AQ58" i="10" s="1"/>
  <c r="N29" i="10"/>
  <c r="N58" i="10" s="1"/>
  <c r="V28" i="10"/>
  <c r="V57" i="10" s="1"/>
  <c r="T26" i="10"/>
  <c r="T55" i="10" s="1"/>
  <c r="P22" i="10"/>
  <c r="P51" i="10" s="1"/>
  <c r="AL20" i="10"/>
  <c r="AL49" i="10" s="1"/>
  <c r="I33" i="10"/>
  <c r="I62" i="10" s="1"/>
  <c r="AD34" i="10"/>
  <c r="AD63" i="10" s="1"/>
  <c r="AQ33" i="10"/>
  <c r="AQ62" i="10" s="1"/>
  <c r="AJ32" i="10"/>
  <c r="AJ61" i="10" s="1"/>
  <c r="N32" i="10"/>
  <c r="N61" i="10" s="1"/>
  <c r="AO30" i="10"/>
  <c r="AO59" i="10" s="1"/>
  <c r="AA30" i="10"/>
  <c r="AA59" i="10" s="1"/>
  <c r="AO29" i="10"/>
  <c r="AO58" i="10" s="1"/>
  <c r="K29" i="10"/>
  <c r="K58" i="10" s="1"/>
  <c r="Q28" i="10"/>
  <c r="Q57" i="10" s="1"/>
  <c r="M26" i="10"/>
  <c r="N22" i="10"/>
  <c r="N51" i="10" s="1"/>
  <c r="AE20" i="10"/>
  <c r="AE49" i="10" s="1"/>
  <c r="I31" i="10"/>
  <c r="I60" i="10" s="1"/>
  <c r="I15" i="10"/>
  <c r="I44" i="10" s="1"/>
  <c r="AB34" i="10"/>
  <c r="AB63" i="10" s="1"/>
  <c r="AI33" i="10"/>
  <c r="AI62" i="10" s="1"/>
  <c r="AH32" i="10"/>
  <c r="L32" i="10"/>
  <c r="AN30" i="10"/>
  <c r="V30" i="10"/>
  <c r="V59" i="10" s="1"/>
  <c r="AI29" i="10"/>
  <c r="AI58" i="10" s="1"/>
  <c r="AR28" i="10"/>
  <c r="AR57" i="10" s="1"/>
  <c r="N28" i="10"/>
  <c r="N57" i="10" s="1"/>
  <c r="AO22" i="10"/>
  <c r="AO51" i="10" s="1"/>
  <c r="AP21" i="10"/>
  <c r="AP50" i="10" s="1"/>
  <c r="Z20" i="10"/>
  <c r="Z49" i="10" s="1"/>
  <c r="I30" i="10"/>
  <c r="I59" i="10" s="1"/>
  <c r="I14" i="10"/>
  <c r="X34" i="10"/>
  <c r="X63" i="10" s="1"/>
  <c r="AA33" i="10"/>
  <c r="AA62" i="10" s="1"/>
  <c r="AD32" i="10"/>
  <c r="AD61" i="10" s="1"/>
  <c r="J32" i="10"/>
  <c r="AM30" i="10"/>
  <c r="T30" i="10"/>
  <c r="AG29" i="10"/>
  <c r="AG58" i="10" s="1"/>
  <c r="AL28" i="10"/>
  <c r="AL57" i="10" s="1"/>
  <c r="L28" i="10"/>
  <c r="L57" i="10" s="1"/>
  <c r="AM22" i="10"/>
  <c r="AM51" i="10" s="1"/>
  <c r="AI21" i="10"/>
  <c r="AI50" i="10" s="1"/>
  <c r="T20" i="10"/>
  <c r="T49" i="10" s="1"/>
  <c r="I29" i="10"/>
  <c r="I58" i="10" s="1"/>
  <c r="AR34" i="10"/>
  <c r="AR63" i="10" s="1"/>
  <c r="V34" i="10"/>
  <c r="V63" i="10" s="1"/>
  <c r="S33" i="10"/>
  <c r="S62" i="10" s="1"/>
  <c r="AB32" i="10"/>
  <c r="AB61" i="10" s="1"/>
  <c r="AO31" i="10"/>
  <c r="AO60" i="10" s="1"/>
  <c r="AL30" i="10"/>
  <c r="AL59" i="10" s="1"/>
  <c r="AD29" i="10"/>
  <c r="AD58" i="10" s="1"/>
  <c r="AJ28" i="10"/>
  <c r="AJ57" i="10" s="1"/>
  <c r="AR26" i="10"/>
  <c r="AR55" i="10" s="1"/>
  <c r="AB21" i="10"/>
  <c r="AB50" i="10" s="1"/>
  <c r="K27" i="10"/>
  <c r="K56" i="10" s="1"/>
  <c r="S27" i="10"/>
  <c r="S56" i="10" s="1"/>
  <c r="AA27" i="10"/>
  <c r="AA56" i="10" s="1"/>
  <c r="AI27" i="10"/>
  <c r="AI56" i="10" s="1"/>
  <c r="AQ27" i="10"/>
  <c r="AQ56" i="10" s="1"/>
  <c r="N27" i="10"/>
  <c r="N56" i="10" s="1"/>
  <c r="V27" i="10"/>
  <c r="V56" i="10" s="1"/>
  <c r="AD27" i="10"/>
  <c r="AD56" i="10" s="1"/>
  <c r="AL27" i="10"/>
  <c r="AL56" i="10" s="1"/>
  <c r="AO33" i="10"/>
  <c r="AO62" i="10" s="1"/>
  <c r="AM33" i="10"/>
  <c r="AM62" i="10" s="1"/>
  <c r="AE33" i="10"/>
  <c r="AE62" i="10" s="1"/>
  <c r="W33" i="10"/>
  <c r="W62" i="10" s="1"/>
  <c r="O33" i="10"/>
  <c r="O62" i="10" s="1"/>
  <c r="Y27" i="10"/>
  <c r="Y56" i="10" s="1"/>
  <c r="AK25" i="10"/>
  <c r="AK54" i="10" s="1"/>
  <c r="AG24" i="10"/>
  <c r="AG53" i="10" s="1"/>
  <c r="AP18" i="10"/>
  <c r="AP47" i="10" s="1"/>
  <c r="Y12" i="10"/>
  <c r="F30" i="10"/>
  <c r="J30" i="10"/>
  <c r="J59" i="10" s="1"/>
  <c r="R30" i="10"/>
  <c r="R59" i="10" s="1"/>
  <c r="Z30" i="10"/>
  <c r="Z59" i="10" s="1"/>
  <c r="AH30" i="10"/>
  <c r="AH59" i="10" s="1"/>
  <c r="AP30" i="10"/>
  <c r="AP59" i="10" s="1"/>
  <c r="M30" i="10"/>
  <c r="M59" i="10" s="1"/>
  <c r="U30" i="10"/>
  <c r="U59" i="10" s="1"/>
  <c r="AC30" i="10"/>
  <c r="AC59" i="10" s="1"/>
  <c r="AK30" i="10"/>
  <c r="AK59" i="10" s="1"/>
  <c r="F22" i="10"/>
  <c r="J22" i="10"/>
  <c r="J51" i="10" s="1"/>
  <c r="R22" i="10"/>
  <c r="R51" i="10" s="1"/>
  <c r="Z22" i="10"/>
  <c r="Z51" i="10" s="1"/>
  <c r="AH22" i="10"/>
  <c r="AH51" i="10" s="1"/>
  <c r="AP22" i="10"/>
  <c r="AP51" i="10" s="1"/>
  <c r="K22" i="10"/>
  <c r="K51" i="10" s="1"/>
  <c r="S22" i="10"/>
  <c r="S51" i="10" s="1"/>
  <c r="AA22" i="10"/>
  <c r="AA51" i="10" s="1"/>
  <c r="AI22" i="10"/>
  <c r="AI51" i="10" s="1"/>
  <c r="AQ22" i="10"/>
  <c r="AQ51" i="10" s="1"/>
  <c r="M22" i="10"/>
  <c r="M51" i="10" s="1"/>
  <c r="U22" i="10"/>
  <c r="U51" i="10" s="1"/>
  <c r="AC22" i="10"/>
  <c r="AC51" i="10" s="1"/>
  <c r="AK22" i="10"/>
  <c r="AK51" i="10" s="1"/>
  <c r="O14" i="10"/>
  <c r="O43" i="10" s="1"/>
  <c r="W14" i="10"/>
  <c r="W43" i="10" s="1"/>
  <c r="AE14" i="10"/>
  <c r="AE43" i="10" s="1"/>
  <c r="AM14" i="10"/>
  <c r="AM43" i="10" s="1"/>
  <c r="P14" i="10"/>
  <c r="P43" i="10" s="1"/>
  <c r="X14" i="10"/>
  <c r="X43" i="10" s="1"/>
  <c r="AF14" i="10"/>
  <c r="AF43" i="10" s="1"/>
  <c r="AN14" i="10"/>
  <c r="AN43" i="10" s="1"/>
  <c r="F14" i="10"/>
  <c r="Q14" i="10"/>
  <c r="Q43" i="10" s="1"/>
  <c r="Y14" i="10"/>
  <c r="Y43" i="10" s="1"/>
  <c r="AG14" i="10"/>
  <c r="AG43" i="10" s="1"/>
  <c r="AO14" i="10"/>
  <c r="AO43" i="10" s="1"/>
  <c r="J14" i="10"/>
  <c r="J43" i="10" s="1"/>
  <c r="R14" i="10"/>
  <c r="R43" i="10" s="1"/>
  <c r="Z14" i="10"/>
  <c r="Z43" i="10" s="1"/>
  <c r="AH14" i="10"/>
  <c r="AH43" i="10" s="1"/>
  <c r="AP14" i="10"/>
  <c r="AP43" i="10" s="1"/>
  <c r="K14" i="10"/>
  <c r="K43" i="10" s="1"/>
  <c r="S14" i="10"/>
  <c r="S43" i="10" s="1"/>
  <c r="AA14" i="10"/>
  <c r="AA43" i="10" s="1"/>
  <c r="AI14" i="10"/>
  <c r="AI43" i="10" s="1"/>
  <c r="AQ14" i="10"/>
  <c r="AQ43" i="10" s="1"/>
  <c r="L14" i="10"/>
  <c r="L43" i="10" s="1"/>
  <c r="T14" i="10"/>
  <c r="T43" i="10" s="1"/>
  <c r="AB14" i="10"/>
  <c r="AB43" i="10" s="1"/>
  <c r="AJ14" i="10"/>
  <c r="AJ43" i="10" s="1"/>
  <c r="AR14" i="10"/>
  <c r="AR43" i="10" s="1"/>
  <c r="M14" i="10"/>
  <c r="M43" i="10" s="1"/>
  <c r="U14" i="10"/>
  <c r="U43" i="10" s="1"/>
  <c r="AC14" i="10"/>
  <c r="AC43" i="10" s="1"/>
  <c r="AK14" i="10"/>
  <c r="AK43" i="10" s="1"/>
  <c r="I28" i="10"/>
  <c r="I57" i="10" s="1"/>
  <c r="I20" i="10"/>
  <c r="I49" i="10" s="1"/>
  <c r="AQ34" i="10"/>
  <c r="AQ63" i="10" s="1"/>
  <c r="AI34" i="10"/>
  <c r="AI63" i="10" s="1"/>
  <c r="AA34" i="10"/>
  <c r="AA63" i="10" s="1"/>
  <c r="S34" i="10"/>
  <c r="S63" i="10" s="1"/>
  <c r="K34" i="10"/>
  <c r="K63" i="10" s="1"/>
  <c r="AL33" i="10"/>
  <c r="AL62" i="10" s="1"/>
  <c r="AD33" i="10"/>
  <c r="AD62" i="10" s="1"/>
  <c r="V33" i="10"/>
  <c r="V62" i="10" s="1"/>
  <c r="N33" i="10"/>
  <c r="N62" i="10" s="1"/>
  <c r="AO32" i="10"/>
  <c r="AO61" i="10" s="1"/>
  <c r="AG32" i="10"/>
  <c r="AG61" i="10" s="1"/>
  <c r="Y32" i="10"/>
  <c r="Y61" i="10" s="1"/>
  <c r="Q32" i="10"/>
  <c r="Q61" i="10" s="1"/>
  <c r="AR31" i="10"/>
  <c r="AR60" i="10" s="1"/>
  <c r="AJ31" i="10"/>
  <c r="AJ60" i="10" s="1"/>
  <c r="AB31" i="10"/>
  <c r="AB60" i="10" s="1"/>
  <c r="T31" i="10"/>
  <c r="T60" i="10" s="1"/>
  <c r="AJ30" i="10"/>
  <c r="AJ59" i="10" s="1"/>
  <c r="Y30" i="10"/>
  <c r="Y59" i="10" s="1"/>
  <c r="O30" i="10"/>
  <c r="O59" i="10" s="1"/>
  <c r="AM29" i="10"/>
  <c r="AM58" i="10" s="1"/>
  <c r="AB29" i="10"/>
  <c r="AB58" i="10" s="1"/>
  <c r="AP28" i="10"/>
  <c r="AP57" i="10" s="1"/>
  <c r="AE28" i="10"/>
  <c r="AE57" i="10" s="1"/>
  <c r="U28" i="10"/>
  <c r="U57" i="10" s="1"/>
  <c r="J28" i="10"/>
  <c r="J57" i="10" s="1"/>
  <c r="AH27" i="10"/>
  <c r="AH56" i="10" s="1"/>
  <c r="X27" i="10"/>
  <c r="X56" i="10" s="1"/>
  <c r="M27" i="10"/>
  <c r="M56" i="10" s="1"/>
  <c r="AK26" i="10"/>
  <c r="AK55" i="10" s="1"/>
  <c r="Z26" i="10"/>
  <c r="Z55" i="10" s="1"/>
  <c r="L26" i="10"/>
  <c r="L55" i="10" s="1"/>
  <c r="AI25" i="10"/>
  <c r="AI54" i="10" s="1"/>
  <c r="AQ24" i="10"/>
  <c r="AQ53" i="10" s="1"/>
  <c r="AF24" i="10"/>
  <c r="AF53" i="10" s="1"/>
  <c r="R24" i="10"/>
  <c r="R53" i="10" s="1"/>
  <c r="AO23" i="10"/>
  <c r="AO52" i="10" s="1"/>
  <c r="AB23" i="10"/>
  <c r="AB52" i="10" s="1"/>
  <c r="AL22" i="10"/>
  <c r="AL51" i="10" s="1"/>
  <c r="X22" i="10"/>
  <c r="X51" i="10" s="1"/>
  <c r="L22" i="10"/>
  <c r="L51" i="10" s="1"/>
  <c r="AH21" i="10"/>
  <c r="AH50" i="10" s="1"/>
  <c r="AR20" i="10"/>
  <c r="AR49" i="10" s="1"/>
  <c r="AD20" i="10"/>
  <c r="AD49" i="10" s="1"/>
  <c r="O20" i="10"/>
  <c r="O49" i="10" s="1"/>
  <c r="AH18" i="10"/>
  <c r="AH47" i="10" s="1"/>
  <c r="AN16" i="10"/>
  <c r="AN45" i="10" s="1"/>
  <c r="Q12" i="10"/>
  <c r="Q25" i="10"/>
  <c r="Q54" i="10" s="1"/>
  <c r="Y25" i="10"/>
  <c r="Y54" i="10" s="1"/>
  <c r="AG25" i="10"/>
  <c r="AG54" i="10" s="1"/>
  <c r="AO25" i="10"/>
  <c r="AO54" i="10" s="1"/>
  <c r="J25" i="10"/>
  <c r="J54" i="10" s="1"/>
  <c r="R25" i="10"/>
  <c r="R54" i="10" s="1"/>
  <c r="Z25" i="10"/>
  <c r="Z54" i="10" s="1"/>
  <c r="AH25" i="10"/>
  <c r="AH54" i="10" s="1"/>
  <c r="AP25" i="10"/>
  <c r="AP54" i="10" s="1"/>
  <c r="F25" i="10"/>
  <c r="L25" i="10"/>
  <c r="L54" i="10" s="1"/>
  <c r="T25" i="10"/>
  <c r="T54" i="10" s="1"/>
  <c r="AB25" i="10"/>
  <c r="AB54" i="10" s="1"/>
  <c r="AJ25" i="10"/>
  <c r="AJ54" i="10" s="1"/>
  <c r="AR25" i="10"/>
  <c r="AR54" i="10" s="1"/>
  <c r="N17" i="10"/>
  <c r="N46" i="10" s="1"/>
  <c r="V17" i="10"/>
  <c r="V46" i="10" s="1"/>
  <c r="AD17" i="10"/>
  <c r="AD46" i="10" s="1"/>
  <c r="AL17" i="10"/>
  <c r="AL46" i="10" s="1"/>
  <c r="O17" i="10"/>
  <c r="O46" i="10" s="1"/>
  <c r="W17" i="10"/>
  <c r="W46" i="10" s="1"/>
  <c r="AE17" i="10"/>
  <c r="AE46" i="10" s="1"/>
  <c r="AM17" i="10"/>
  <c r="AM46" i="10" s="1"/>
  <c r="P17" i="10"/>
  <c r="P46" i="10" s="1"/>
  <c r="X17" i="10"/>
  <c r="X46" i="10" s="1"/>
  <c r="AF17" i="10"/>
  <c r="AF46" i="10" s="1"/>
  <c r="AN17" i="10"/>
  <c r="AN46" i="10" s="1"/>
  <c r="Q17" i="10"/>
  <c r="Q46" i="10" s="1"/>
  <c r="Y17" i="10"/>
  <c r="Y46" i="10" s="1"/>
  <c r="AG17" i="10"/>
  <c r="AG46" i="10" s="1"/>
  <c r="AO17" i="10"/>
  <c r="AO46" i="10" s="1"/>
  <c r="J17" i="10"/>
  <c r="J46" i="10" s="1"/>
  <c r="R17" i="10"/>
  <c r="R46" i="10" s="1"/>
  <c r="Z17" i="10"/>
  <c r="Z46" i="10" s="1"/>
  <c r="AH17" i="10"/>
  <c r="AH46" i="10" s="1"/>
  <c r="AP17" i="10"/>
  <c r="AP46" i="10" s="1"/>
  <c r="F17" i="10"/>
  <c r="K17" i="10"/>
  <c r="K46" i="10" s="1"/>
  <c r="S17" i="10"/>
  <c r="S46" i="10" s="1"/>
  <c r="AA17" i="10"/>
  <c r="AA46" i="10" s="1"/>
  <c r="AI17" i="10"/>
  <c r="AI46" i="10" s="1"/>
  <c r="AQ17" i="10"/>
  <c r="AQ46" i="10" s="1"/>
  <c r="L17" i="10"/>
  <c r="L46" i="10" s="1"/>
  <c r="T17" i="10"/>
  <c r="T46" i="10" s="1"/>
  <c r="AB17" i="10"/>
  <c r="AB46" i="10" s="1"/>
  <c r="AJ17" i="10"/>
  <c r="AJ46" i="10" s="1"/>
  <c r="AR17" i="10"/>
  <c r="AR46" i="10" s="1"/>
  <c r="Y33" i="10"/>
  <c r="Y62" i="10" s="1"/>
  <c r="F31" i="10"/>
  <c r="J31" i="10"/>
  <c r="J60" i="10" s="1"/>
  <c r="F23" i="10"/>
  <c r="O23" i="10"/>
  <c r="O52" i="10" s="1"/>
  <c r="W23" i="10"/>
  <c r="W52" i="10" s="1"/>
  <c r="AE23" i="10"/>
  <c r="AE52" i="10" s="1"/>
  <c r="AM23" i="10"/>
  <c r="AM52" i="10" s="1"/>
  <c r="P23" i="10"/>
  <c r="P52" i="10" s="1"/>
  <c r="X23" i="10"/>
  <c r="X52" i="10" s="1"/>
  <c r="AF23" i="10"/>
  <c r="AF52" i="10" s="1"/>
  <c r="AN23" i="10"/>
  <c r="AN52" i="10" s="1"/>
  <c r="J23" i="10"/>
  <c r="J52" i="10" s="1"/>
  <c r="R23" i="10"/>
  <c r="R52" i="10" s="1"/>
  <c r="Z23" i="10"/>
  <c r="Z52" i="10" s="1"/>
  <c r="AH23" i="10"/>
  <c r="AH52" i="10" s="1"/>
  <c r="AP23" i="10"/>
  <c r="AP52" i="10" s="1"/>
  <c r="L15" i="10"/>
  <c r="L44" i="10" s="1"/>
  <c r="T15" i="10"/>
  <c r="T44" i="10" s="1"/>
  <c r="AB15" i="10"/>
  <c r="AB44" i="10" s="1"/>
  <c r="AJ15" i="10"/>
  <c r="AJ44" i="10" s="1"/>
  <c r="AR15" i="10"/>
  <c r="AR44" i="10" s="1"/>
  <c r="M15" i="10"/>
  <c r="M44" i="10" s="1"/>
  <c r="U15" i="10"/>
  <c r="U44" i="10" s="1"/>
  <c r="AC15" i="10"/>
  <c r="AC44" i="10" s="1"/>
  <c r="AK15" i="10"/>
  <c r="AK44" i="10" s="1"/>
  <c r="N15" i="10"/>
  <c r="N44" i="10" s="1"/>
  <c r="V15" i="10"/>
  <c r="V44" i="10" s="1"/>
  <c r="AD15" i="10"/>
  <c r="AD44" i="10" s="1"/>
  <c r="AL15" i="10"/>
  <c r="AL44" i="10" s="1"/>
  <c r="F15" i="10"/>
  <c r="O15" i="10"/>
  <c r="O44" i="10" s="1"/>
  <c r="W15" i="10"/>
  <c r="W44" i="10" s="1"/>
  <c r="AE15" i="10"/>
  <c r="AE44" i="10" s="1"/>
  <c r="AM15" i="10"/>
  <c r="AM44" i="10" s="1"/>
  <c r="P15" i="10"/>
  <c r="P44" i="10" s="1"/>
  <c r="X15" i="10"/>
  <c r="X44" i="10" s="1"/>
  <c r="AF15" i="10"/>
  <c r="AF44" i="10" s="1"/>
  <c r="AN15" i="10"/>
  <c r="AN44" i="10" s="1"/>
  <c r="Q15" i="10"/>
  <c r="Q44" i="10" s="1"/>
  <c r="Y15" i="10"/>
  <c r="Y44" i="10" s="1"/>
  <c r="AG15" i="10"/>
  <c r="AG44" i="10" s="1"/>
  <c r="AO15" i="10"/>
  <c r="AO44" i="10" s="1"/>
  <c r="J15" i="10"/>
  <c r="J44" i="10" s="1"/>
  <c r="R15" i="10"/>
  <c r="R44" i="10" s="1"/>
  <c r="Z15" i="10"/>
  <c r="Z44" i="10" s="1"/>
  <c r="AH15" i="10"/>
  <c r="AH44" i="10" s="1"/>
  <c r="AP15" i="10"/>
  <c r="AP44" i="10" s="1"/>
  <c r="AP61" i="10"/>
  <c r="AK31" i="10"/>
  <c r="AK60" i="10" s="1"/>
  <c r="W25" i="10"/>
  <c r="W54" i="10" s="1"/>
  <c r="S24" i="10"/>
  <c r="S53" i="10" s="1"/>
  <c r="S15" i="10"/>
  <c r="S44" i="10" s="1"/>
  <c r="F29" i="10"/>
  <c r="M29" i="10"/>
  <c r="M58" i="10" s="1"/>
  <c r="U29" i="10"/>
  <c r="U58" i="10" s="1"/>
  <c r="AC29" i="10"/>
  <c r="AC58" i="10" s="1"/>
  <c r="AK29" i="10"/>
  <c r="AK58" i="10" s="1"/>
  <c r="P29" i="10"/>
  <c r="P58" i="10" s="1"/>
  <c r="X29" i="10"/>
  <c r="X58" i="10" s="1"/>
  <c r="AF29" i="10"/>
  <c r="AF58" i="10" s="1"/>
  <c r="AN29" i="10"/>
  <c r="AN58" i="10" s="1"/>
  <c r="F21" i="10"/>
  <c r="M21" i="10"/>
  <c r="M50" i="10" s="1"/>
  <c r="U21" i="10"/>
  <c r="U50" i="10" s="1"/>
  <c r="AC21" i="10"/>
  <c r="AC50" i="10" s="1"/>
  <c r="AK21" i="10"/>
  <c r="AK50" i="10" s="1"/>
  <c r="N21" i="10"/>
  <c r="N50" i="10" s="1"/>
  <c r="V21" i="10"/>
  <c r="V50" i="10" s="1"/>
  <c r="AD21" i="10"/>
  <c r="AD50" i="10" s="1"/>
  <c r="AL21" i="10"/>
  <c r="AL50" i="10" s="1"/>
  <c r="P21" i="10"/>
  <c r="P50" i="10" s="1"/>
  <c r="X21" i="10"/>
  <c r="X50" i="10" s="1"/>
  <c r="AF21" i="10"/>
  <c r="AF50" i="10" s="1"/>
  <c r="AN21" i="10"/>
  <c r="AN50" i="10" s="1"/>
  <c r="I12" i="10"/>
  <c r="I27" i="10"/>
  <c r="I56" i="10" s="1"/>
  <c r="I19" i="10"/>
  <c r="I48" i="10" s="1"/>
  <c r="AP34" i="10"/>
  <c r="AP63" i="10" s="1"/>
  <c r="AH34" i="10"/>
  <c r="AH63" i="10" s="1"/>
  <c r="Z34" i="10"/>
  <c r="Z63" i="10" s="1"/>
  <c r="R34" i="10"/>
  <c r="R63" i="10" s="1"/>
  <c r="J34" i="10"/>
  <c r="J63" i="10" s="1"/>
  <c r="AK33" i="10"/>
  <c r="AK62" i="10" s="1"/>
  <c r="AC33" i="10"/>
  <c r="AC62" i="10" s="1"/>
  <c r="U33" i="10"/>
  <c r="U62" i="10" s="1"/>
  <c r="M33" i="10"/>
  <c r="M62" i="10" s="1"/>
  <c r="AN32" i="10"/>
  <c r="AN61" i="10" s="1"/>
  <c r="AF32" i="10"/>
  <c r="AF61" i="10" s="1"/>
  <c r="X32" i="10"/>
  <c r="X61" i="10" s="1"/>
  <c r="P32" i="10"/>
  <c r="P61" i="10" s="1"/>
  <c r="AQ31" i="10"/>
  <c r="AQ60" i="10" s="1"/>
  <c r="AI31" i="10"/>
  <c r="AI60" i="10" s="1"/>
  <c r="AA31" i="10"/>
  <c r="AA60" i="10" s="1"/>
  <c r="S31" i="10"/>
  <c r="S60" i="10" s="1"/>
  <c r="K31" i="10"/>
  <c r="K60" i="10" s="1"/>
  <c r="AI30" i="10"/>
  <c r="AI59" i="10" s="1"/>
  <c r="X30" i="10"/>
  <c r="X59" i="10" s="1"/>
  <c r="N30" i="10"/>
  <c r="N59" i="10" s="1"/>
  <c r="AL29" i="10"/>
  <c r="AL58" i="10" s="1"/>
  <c r="AA29" i="10"/>
  <c r="AA58" i="10" s="1"/>
  <c r="Q29" i="10"/>
  <c r="Q58" i="10" s="1"/>
  <c r="AO28" i="10"/>
  <c r="AO57" i="10" s="1"/>
  <c r="AD28" i="10"/>
  <c r="AD57" i="10" s="1"/>
  <c r="AR27" i="10"/>
  <c r="AR56" i="10" s="1"/>
  <c r="AG27" i="10"/>
  <c r="AG56" i="10" s="1"/>
  <c r="W27" i="10"/>
  <c r="W56" i="10" s="1"/>
  <c r="L27" i="10"/>
  <c r="L56" i="10" s="1"/>
  <c r="AJ26" i="10"/>
  <c r="AJ55" i="10" s="1"/>
  <c r="X26" i="10"/>
  <c r="X55" i="10" s="1"/>
  <c r="K26" i="10"/>
  <c r="K55" i="10" s="1"/>
  <c r="AF25" i="10"/>
  <c r="AF54" i="10" s="1"/>
  <c r="U25" i="10"/>
  <c r="U54" i="10" s="1"/>
  <c r="AP24" i="10"/>
  <c r="AP53" i="10" s="1"/>
  <c r="AD24" i="10"/>
  <c r="AD53" i="10" s="1"/>
  <c r="Q24" i="10"/>
  <c r="Q53" i="10" s="1"/>
  <c r="AL23" i="10"/>
  <c r="AL52" i="10" s="1"/>
  <c r="AA23" i="10"/>
  <c r="AA52" i="10" s="1"/>
  <c r="M23" i="10"/>
  <c r="M52" i="10" s="1"/>
  <c r="AJ22" i="10"/>
  <c r="AJ51" i="10" s="1"/>
  <c r="W22" i="10"/>
  <c r="W51" i="10" s="1"/>
  <c r="AR21" i="10"/>
  <c r="AR50" i="10" s="1"/>
  <c r="AG21" i="10"/>
  <c r="AG50" i="10" s="1"/>
  <c r="S21" i="10"/>
  <c r="S50" i="10" s="1"/>
  <c r="AP20" i="10"/>
  <c r="AP49" i="10" s="1"/>
  <c r="AC20" i="10"/>
  <c r="AC49" i="10" s="1"/>
  <c r="Z18" i="10"/>
  <c r="Z47" i="10" s="1"/>
  <c r="AF16" i="10"/>
  <c r="AF45" i="10" s="1"/>
  <c r="AL14" i="10"/>
  <c r="AL43" i="10" s="1"/>
  <c r="T63" i="10"/>
  <c r="AH61" i="10"/>
  <c r="J61" i="10"/>
  <c r="AC31" i="10"/>
  <c r="AC60" i="10" s="1"/>
  <c r="U31" i="10"/>
  <c r="U60" i="10" s="1"/>
  <c r="M31" i="10"/>
  <c r="M60" i="10" s="1"/>
  <c r="AJ27" i="10"/>
  <c r="AJ56" i="10" s="1"/>
  <c r="O27" i="10"/>
  <c r="O56" i="10" s="1"/>
  <c r="M55" i="10"/>
  <c r="K25" i="10"/>
  <c r="K54" i="10" s="1"/>
  <c r="AQ23" i="10"/>
  <c r="AQ52" i="10" s="1"/>
  <c r="AC23" i="10"/>
  <c r="AC52" i="10" s="1"/>
  <c r="Q23" i="10"/>
  <c r="Q52" i="10" s="1"/>
  <c r="M17" i="10"/>
  <c r="M46" i="10" s="1"/>
  <c r="F28" i="10"/>
  <c r="P28" i="10"/>
  <c r="P57" i="10" s="1"/>
  <c r="X28" i="10"/>
  <c r="X57" i="10" s="1"/>
  <c r="AF28" i="10"/>
  <c r="AF57" i="10" s="1"/>
  <c r="AN28" i="10"/>
  <c r="AN57" i="10" s="1"/>
  <c r="K28" i="10"/>
  <c r="K57" i="10" s="1"/>
  <c r="S28" i="10"/>
  <c r="S57" i="10" s="1"/>
  <c r="AA28" i="10"/>
  <c r="AA57" i="10" s="1"/>
  <c r="AI28" i="10"/>
  <c r="AI57" i="10" s="1"/>
  <c r="AQ28" i="10"/>
  <c r="AQ57" i="10" s="1"/>
  <c r="F20" i="10"/>
  <c r="M20" i="10"/>
  <c r="M49" i="10" s="1"/>
  <c r="P20" i="10"/>
  <c r="P49" i="10" s="1"/>
  <c r="X20" i="10"/>
  <c r="X49" i="10" s="1"/>
  <c r="AF20" i="10"/>
  <c r="AF49" i="10" s="1"/>
  <c r="AN20" i="10"/>
  <c r="AN49" i="10" s="1"/>
  <c r="Q20" i="10"/>
  <c r="Q49" i="10" s="1"/>
  <c r="Y20" i="10"/>
  <c r="Y49" i="10" s="1"/>
  <c r="AG20" i="10"/>
  <c r="AG49" i="10" s="1"/>
  <c r="AO20" i="10"/>
  <c r="AO49" i="10" s="1"/>
  <c r="J20" i="10"/>
  <c r="J49" i="10" s="1"/>
  <c r="R20" i="10"/>
  <c r="R49" i="10" s="1"/>
  <c r="K20" i="10"/>
  <c r="K49" i="10" s="1"/>
  <c r="S20" i="10"/>
  <c r="S49" i="10" s="1"/>
  <c r="AA20" i="10"/>
  <c r="AA49" i="10" s="1"/>
  <c r="AI20" i="10"/>
  <c r="AI49" i="10" s="1"/>
  <c r="AQ20" i="10"/>
  <c r="AQ49" i="10" s="1"/>
  <c r="I34" i="10"/>
  <c r="I63" i="10" s="1"/>
  <c r="I26" i="10"/>
  <c r="I55" i="10" s="1"/>
  <c r="I18" i="10"/>
  <c r="I47" i="10" s="1"/>
  <c r="AO34" i="10"/>
  <c r="AO63" i="10" s="1"/>
  <c r="AG34" i="10"/>
  <c r="AG63" i="10" s="1"/>
  <c r="Y34" i="10"/>
  <c r="Y63" i="10" s="1"/>
  <c r="Q34" i="10"/>
  <c r="Q63" i="10" s="1"/>
  <c r="AR33" i="10"/>
  <c r="AR62" i="10" s="1"/>
  <c r="AJ33" i="10"/>
  <c r="AJ62" i="10" s="1"/>
  <c r="AB33" i="10"/>
  <c r="AB62" i="10" s="1"/>
  <c r="T33" i="10"/>
  <c r="T62" i="10" s="1"/>
  <c r="L33" i="10"/>
  <c r="L62" i="10" s="1"/>
  <c r="AM32" i="10"/>
  <c r="AM61" i="10" s="1"/>
  <c r="AE32" i="10"/>
  <c r="AE61" i="10" s="1"/>
  <c r="W32" i="10"/>
  <c r="W61" i="10" s="1"/>
  <c r="O32" i="10"/>
  <c r="O61" i="10" s="1"/>
  <c r="AP31" i="10"/>
  <c r="AP60" i="10" s="1"/>
  <c r="AH31" i="10"/>
  <c r="AH60" i="10" s="1"/>
  <c r="Z31" i="10"/>
  <c r="Z60" i="10" s="1"/>
  <c r="R31" i="10"/>
  <c r="R60" i="10" s="1"/>
  <c r="AR30" i="10"/>
  <c r="AR59" i="10" s="1"/>
  <c r="AG30" i="10"/>
  <c r="AG59" i="10" s="1"/>
  <c r="W30" i="10"/>
  <c r="W59" i="10" s="1"/>
  <c r="L30" i="10"/>
  <c r="L59" i="10" s="1"/>
  <c r="AJ29" i="10"/>
  <c r="AJ58" i="10" s="1"/>
  <c r="Z29" i="10"/>
  <c r="Z58" i="10" s="1"/>
  <c r="O29" i="10"/>
  <c r="O58" i="10" s="1"/>
  <c r="AM28" i="10"/>
  <c r="AM57" i="10" s="1"/>
  <c r="AC28" i="10"/>
  <c r="AC57" i="10" s="1"/>
  <c r="R28" i="10"/>
  <c r="R57" i="10" s="1"/>
  <c r="AP27" i="10"/>
  <c r="AP56" i="10" s="1"/>
  <c r="AF27" i="10"/>
  <c r="AF56" i="10" s="1"/>
  <c r="U27" i="10"/>
  <c r="U56" i="10" s="1"/>
  <c r="J27" i="10"/>
  <c r="J56" i="10" s="1"/>
  <c r="AI26" i="10"/>
  <c r="AI55" i="10" s="1"/>
  <c r="U26" i="10"/>
  <c r="U55" i="10" s="1"/>
  <c r="AE25" i="10"/>
  <c r="AE54" i="10" s="1"/>
  <c r="S25" i="10"/>
  <c r="S54" i="10" s="1"/>
  <c r="AO24" i="10"/>
  <c r="AO53" i="10" s="1"/>
  <c r="AA24" i="10"/>
  <c r="AA53" i="10" s="1"/>
  <c r="P24" i="10"/>
  <c r="P53" i="10" s="1"/>
  <c r="AK23" i="10"/>
  <c r="AK52" i="10" s="1"/>
  <c r="Y23" i="10"/>
  <c r="Y52" i="10" s="1"/>
  <c r="L23" i="10"/>
  <c r="L52" i="10" s="1"/>
  <c r="AG22" i="10"/>
  <c r="AG51" i="10" s="1"/>
  <c r="V22" i="10"/>
  <c r="V51" i="10" s="1"/>
  <c r="AQ21" i="10"/>
  <c r="AQ50" i="10" s="1"/>
  <c r="AE21" i="10"/>
  <c r="AE50" i="10" s="1"/>
  <c r="R21" i="10"/>
  <c r="R50" i="10" s="1"/>
  <c r="AM20" i="10"/>
  <c r="AM49" i="10" s="1"/>
  <c r="AB20" i="10"/>
  <c r="AB49" i="10" s="1"/>
  <c r="L20" i="10"/>
  <c r="L49" i="10" s="1"/>
  <c r="R18" i="10"/>
  <c r="R47" i="10" s="1"/>
  <c r="X16" i="10"/>
  <c r="X45" i="10" s="1"/>
  <c r="AD14" i="10"/>
  <c r="AD43" i="10" s="1"/>
  <c r="F27" i="10"/>
  <c r="P25" i="10"/>
  <c r="P54" i="10" s="1"/>
  <c r="Z24" i="10"/>
  <c r="Z53" i="10" s="1"/>
  <c r="N24" i="10"/>
  <c r="N53" i="10" s="1"/>
  <c r="V23" i="10"/>
  <c r="V52" i="10" s="1"/>
  <c r="K23" i="10"/>
  <c r="K52" i="10" s="1"/>
  <c r="AF51" i="10"/>
  <c r="AM19" i="10"/>
  <c r="AM48" i="10" s="1"/>
  <c r="P16" i="10"/>
  <c r="P45" i="10" s="1"/>
  <c r="V43" i="10"/>
  <c r="F19" i="10"/>
  <c r="AO27" i="10"/>
  <c r="AO56" i="10" s="1"/>
  <c r="AE27" i="10"/>
  <c r="AE56" i="10" s="1"/>
  <c r="T27" i="10"/>
  <c r="T56" i="10" s="1"/>
  <c r="AQ25" i="10"/>
  <c r="AQ54" i="10" s="1"/>
  <c r="AD25" i="10"/>
  <c r="AD54" i="10" s="1"/>
  <c r="AN24" i="10"/>
  <c r="AN53" i="10" s="1"/>
  <c r="AJ23" i="10"/>
  <c r="AJ52" i="10" s="1"/>
  <c r="T51" i="10"/>
  <c r="N26" i="10"/>
  <c r="N55" i="10" s="1"/>
  <c r="V26" i="10"/>
  <c r="V55" i="10" s="1"/>
  <c r="AD26" i="10"/>
  <c r="AD55" i="10" s="1"/>
  <c r="AL26" i="10"/>
  <c r="AL55" i="10" s="1"/>
  <c r="O26" i="10"/>
  <c r="O55" i="10" s="1"/>
  <c r="W26" i="10"/>
  <c r="W55" i="10" s="1"/>
  <c r="AE26" i="10"/>
  <c r="AE55" i="10" s="1"/>
  <c r="F26" i="10"/>
  <c r="Q26" i="10"/>
  <c r="Q55" i="10" s="1"/>
  <c r="Y26" i="10"/>
  <c r="Y55" i="10" s="1"/>
  <c r="AG26" i="10"/>
  <c r="AG55" i="10" s="1"/>
  <c r="AO26" i="10"/>
  <c r="AO55" i="10" s="1"/>
  <c r="K18" i="10"/>
  <c r="K47" i="10" s="1"/>
  <c r="S18" i="10"/>
  <c r="S47" i="10" s="1"/>
  <c r="AA18" i="10"/>
  <c r="AA47" i="10" s="1"/>
  <c r="AI18" i="10"/>
  <c r="AI47" i="10" s="1"/>
  <c r="AQ18" i="10"/>
  <c r="AQ47" i="10" s="1"/>
  <c r="L18" i="10"/>
  <c r="L47" i="10" s="1"/>
  <c r="T18" i="10"/>
  <c r="T47" i="10" s="1"/>
  <c r="AB18" i="10"/>
  <c r="AB47" i="10" s="1"/>
  <c r="AJ18" i="10"/>
  <c r="AJ47" i="10" s="1"/>
  <c r="AR18" i="10"/>
  <c r="AR47" i="10" s="1"/>
  <c r="M18" i="10"/>
  <c r="M47" i="10" s="1"/>
  <c r="U18" i="10"/>
  <c r="U47" i="10" s="1"/>
  <c r="AC18" i="10"/>
  <c r="AC47" i="10" s="1"/>
  <c r="AK18" i="10"/>
  <c r="AK47" i="10" s="1"/>
  <c r="N18" i="10"/>
  <c r="N47" i="10" s="1"/>
  <c r="V18" i="10"/>
  <c r="V47" i="10" s="1"/>
  <c r="AD18" i="10"/>
  <c r="AD47" i="10" s="1"/>
  <c r="AL18" i="10"/>
  <c r="AL47" i="10" s="1"/>
  <c r="O18" i="10"/>
  <c r="O47" i="10" s="1"/>
  <c r="W18" i="10"/>
  <c r="W47" i="10" s="1"/>
  <c r="AE18" i="10"/>
  <c r="AE47" i="10" s="1"/>
  <c r="AM18" i="10"/>
  <c r="AM47" i="10" s="1"/>
  <c r="P18" i="10"/>
  <c r="P47" i="10" s="1"/>
  <c r="X18" i="10"/>
  <c r="X47" i="10" s="1"/>
  <c r="AF18" i="10"/>
  <c r="AF47" i="10" s="1"/>
  <c r="AN18" i="10"/>
  <c r="AN47" i="10" s="1"/>
  <c r="F18" i="10"/>
  <c r="Q18" i="10"/>
  <c r="Q47" i="10" s="1"/>
  <c r="Y18" i="10"/>
  <c r="Y47" i="10" s="1"/>
  <c r="AG18" i="10"/>
  <c r="AG47" i="10" s="1"/>
  <c r="AO18" i="10"/>
  <c r="AO47" i="10" s="1"/>
  <c r="I32" i="10"/>
  <c r="I61" i="10" s="1"/>
  <c r="I24" i="10"/>
  <c r="I53" i="10" s="1"/>
  <c r="AM34" i="10"/>
  <c r="AM63" i="10" s="1"/>
  <c r="AE34" i="10"/>
  <c r="AE63" i="10" s="1"/>
  <c r="W34" i="10"/>
  <c r="W63" i="10" s="1"/>
  <c r="O34" i="10"/>
  <c r="O63" i="10" s="1"/>
  <c r="AP33" i="10"/>
  <c r="AP62" i="10" s="1"/>
  <c r="AH33" i="10"/>
  <c r="AH62" i="10" s="1"/>
  <c r="Z33" i="10"/>
  <c r="Z62" i="10" s="1"/>
  <c r="R33" i="10"/>
  <c r="R62" i="10" s="1"/>
  <c r="J33" i="10"/>
  <c r="J62" i="10" s="1"/>
  <c r="AK32" i="10"/>
  <c r="AK61" i="10" s="1"/>
  <c r="AC32" i="10"/>
  <c r="AC61" i="10" s="1"/>
  <c r="U32" i="10"/>
  <c r="U61" i="10" s="1"/>
  <c r="M32" i="10"/>
  <c r="M61" i="10" s="1"/>
  <c r="AN31" i="10"/>
  <c r="AN60" i="10" s="1"/>
  <c r="AF31" i="10"/>
  <c r="AF60" i="10" s="1"/>
  <c r="X31" i="10"/>
  <c r="X60" i="10" s="1"/>
  <c r="P31" i="10"/>
  <c r="P60" i="10" s="1"/>
  <c r="T59" i="10"/>
  <c r="AR29" i="10"/>
  <c r="AR58" i="10" s="1"/>
  <c r="AH29" i="10"/>
  <c r="AH58" i="10" s="1"/>
  <c r="W29" i="10"/>
  <c r="W58" i="10" s="1"/>
  <c r="L29" i="10"/>
  <c r="L58" i="10" s="1"/>
  <c r="AK28" i="10"/>
  <c r="AK57" i="10" s="1"/>
  <c r="Z28" i="10"/>
  <c r="Z57" i="10" s="1"/>
  <c r="O28" i="10"/>
  <c r="O57" i="10" s="1"/>
  <c r="AN27" i="10"/>
  <c r="AN56" i="10" s="1"/>
  <c r="AC27" i="10"/>
  <c r="AC56" i="10" s="1"/>
  <c r="R27" i="10"/>
  <c r="R56" i="10" s="1"/>
  <c r="AQ26" i="10"/>
  <c r="AQ55" i="10" s="1"/>
  <c r="AF26" i="10"/>
  <c r="AF55" i="10" s="1"/>
  <c r="S26" i="10"/>
  <c r="S55" i="10" s="1"/>
  <c r="AN25" i="10"/>
  <c r="AN54" i="10" s="1"/>
  <c r="AC25" i="10"/>
  <c r="AC54" i="10" s="1"/>
  <c r="O25" i="10"/>
  <c r="O54" i="10" s="1"/>
  <c r="AL24" i="10"/>
  <c r="AL53" i="10" s="1"/>
  <c r="Y24" i="10"/>
  <c r="Y53" i="10" s="1"/>
  <c r="K24" i="10"/>
  <c r="K53" i="10" s="1"/>
  <c r="AI23" i="10"/>
  <c r="AI52" i="10" s="1"/>
  <c r="U23" i="10"/>
  <c r="U52" i="10" s="1"/>
  <c r="AR22" i="10"/>
  <c r="AR51" i="10" s="1"/>
  <c r="AE22" i="10"/>
  <c r="AE51" i="10" s="1"/>
  <c r="Q22" i="10"/>
  <c r="Q51" i="10" s="1"/>
  <c r="AO21" i="10"/>
  <c r="AO50" i="10" s="1"/>
  <c r="AA21" i="10"/>
  <c r="AA50" i="10" s="1"/>
  <c r="O21" i="10"/>
  <c r="O50" i="10" s="1"/>
  <c r="AK20" i="10"/>
  <c r="AK49" i="10" s="1"/>
  <c r="W20" i="10"/>
  <c r="W49" i="10" s="1"/>
  <c r="AK17" i="10"/>
  <c r="AK46" i="10" s="1"/>
  <c r="AQ15" i="10"/>
  <c r="AQ44" i="10" s="1"/>
  <c r="N14" i="10"/>
  <c r="N43" i="10" s="1"/>
  <c r="J12" i="10"/>
  <c r="R12" i="10"/>
  <c r="Z12" i="10"/>
  <c r="AH12" i="10"/>
  <c r="AP12" i="10"/>
  <c r="K12" i="10"/>
  <c r="S12" i="10"/>
  <c r="AA12" i="10"/>
  <c r="AI12" i="10"/>
  <c r="AQ12" i="10"/>
  <c r="L12" i="10"/>
  <c r="T12" i="10"/>
  <c r="AB12" i="10"/>
  <c r="AJ12" i="10"/>
  <c r="AR12" i="10"/>
  <c r="M12" i="10"/>
  <c r="U12" i="10"/>
  <c r="AC12" i="10"/>
  <c r="AK12" i="10"/>
  <c r="N12" i="10"/>
  <c r="V12" i="10"/>
  <c r="AD12" i="10"/>
  <c r="AL12" i="10"/>
  <c r="O12" i="10"/>
  <c r="W12" i="10"/>
  <c r="AE12" i="10"/>
  <c r="AM12" i="10"/>
  <c r="P12" i="10"/>
  <c r="X12" i="10"/>
  <c r="AF12" i="10"/>
  <c r="AN12" i="10"/>
  <c r="P19" i="10"/>
  <c r="P48" i="10" s="1"/>
  <c r="X19" i="10"/>
  <c r="X48" i="10" s="1"/>
  <c r="AF19" i="10"/>
  <c r="AF48" i="10" s="1"/>
  <c r="AN19" i="10"/>
  <c r="AN48" i="10" s="1"/>
  <c r="Q19" i="10"/>
  <c r="Q48" i="10" s="1"/>
  <c r="Y19" i="10"/>
  <c r="Y48" i="10" s="1"/>
  <c r="AG19" i="10"/>
  <c r="AG48" i="10" s="1"/>
  <c r="AO19" i="10"/>
  <c r="AO48" i="10" s="1"/>
  <c r="J19" i="10"/>
  <c r="J48" i="10" s="1"/>
  <c r="R19" i="10"/>
  <c r="R48" i="10" s="1"/>
  <c r="Z19" i="10"/>
  <c r="Z48" i="10" s="1"/>
  <c r="AH19" i="10"/>
  <c r="AH48" i="10" s="1"/>
  <c r="AP19" i="10"/>
  <c r="AP48" i="10" s="1"/>
  <c r="K19" i="10"/>
  <c r="K48" i="10" s="1"/>
  <c r="S19" i="10"/>
  <c r="S48" i="10" s="1"/>
  <c r="AA19" i="10"/>
  <c r="AA48" i="10" s="1"/>
  <c r="AI19" i="10"/>
  <c r="AI48" i="10" s="1"/>
  <c r="AQ19" i="10"/>
  <c r="AQ48" i="10" s="1"/>
  <c r="L19" i="10"/>
  <c r="L48" i="10" s="1"/>
  <c r="T19" i="10"/>
  <c r="T48" i="10" s="1"/>
  <c r="AB19" i="10"/>
  <c r="AB48" i="10" s="1"/>
  <c r="AJ19" i="10"/>
  <c r="AJ48" i="10" s="1"/>
  <c r="AR19" i="10"/>
  <c r="AR48" i="10" s="1"/>
  <c r="M19" i="10"/>
  <c r="M48" i="10" s="1"/>
  <c r="U19" i="10"/>
  <c r="U48" i="10" s="1"/>
  <c r="AC19" i="10"/>
  <c r="AC48" i="10" s="1"/>
  <c r="AK19" i="10"/>
  <c r="AK48" i="10" s="1"/>
  <c r="N19" i="10"/>
  <c r="N48" i="10" s="1"/>
  <c r="V19" i="10"/>
  <c r="V48" i="10" s="1"/>
  <c r="AD19" i="10"/>
  <c r="AD48" i="10" s="1"/>
  <c r="AL19" i="10"/>
  <c r="AL48" i="10" s="1"/>
  <c r="AL63" i="10"/>
  <c r="L61" i="10"/>
  <c r="AM31" i="10"/>
  <c r="AM60" i="10" s="1"/>
  <c r="AE31" i="10"/>
  <c r="AE60" i="10" s="1"/>
  <c r="W31" i="10"/>
  <c r="W60" i="10" s="1"/>
  <c r="O31" i="10"/>
  <c r="O60" i="10" s="1"/>
  <c r="S59" i="10"/>
  <c r="AM27" i="10"/>
  <c r="AM56" i="10" s="1"/>
  <c r="AB27" i="10"/>
  <c r="AB56" i="10" s="1"/>
  <c r="Q27" i="10"/>
  <c r="Q56" i="10" s="1"/>
  <c r="AP26" i="10"/>
  <c r="AP55" i="10" s="1"/>
  <c r="AC26" i="10"/>
  <c r="AC55" i="10" s="1"/>
  <c r="R26" i="10"/>
  <c r="R55" i="10" s="1"/>
  <c r="AM25" i="10"/>
  <c r="AM54" i="10" s="1"/>
  <c r="AA25" i="10"/>
  <c r="AA54" i="10" s="1"/>
  <c r="N25" i="10"/>
  <c r="N54" i="10" s="1"/>
  <c r="AI24" i="10"/>
  <c r="AI53" i="10" s="1"/>
  <c r="X24" i="10"/>
  <c r="X53" i="10" s="1"/>
  <c r="AG23" i="10"/>
  <c r="AG52" i="10" s="1"/>
  <c r="T23" i="10"/>
  <c r="T52" i="10" s="1"/>
  <c r="AM21" i="10"/>
  <c r="AM50" i="10" s="1"/>
  <c r="Z21" i="10"/>
  <c r="Z50" i="10" s="1"/>
  <c r="L21" i="10"/>
  <c r="L50" i="10" s="1"/>
  <c r="AJ20" i="10"/>
  <c r="AJ49" i="10" s="1"/>
  <c r="V20" i="10"/>
  <c r="V49" i="10" s="1"/>
  <c r="W19" i="10"/>
  <c r="W48" i="10" s="1"/>
  <c r="AC17" i="10"/>
  <c r="AC46" i="10" s="1"/>
  <c r="AI15" i="10"/>
  <c r="AI44" i="10" s="1"/>
  <c r="AO12" i="10"/>
  <c r="N63" i="10"/>
  <c r="AG33" i="10"/>
  <c r="AG62" i="10" s="1"/>
  <c r="Q33" i="10"/>
  <c r="Q62" i="10" s="1"/>
  <c r="T61" i="10"/>
  <c r="AN59" i="10"/>
  <c r="L24" i="10"/>
  <c r="L53" i="10" s="1"/>
  <c r="T24" i="10"/>
  <c r="T53" i="10" s="1"/>
  <c r="AB24" i="10"/>
  <c r="AB53" i="10" s="1"/>
  <c r="AJ24" i="10"/>
  <c r="AJ53" i="10" s="1"/>
  <c r="AR24" i="10"/>
  <c r="AR53" i="10" s="1"/>
  <c r="F24" i="10"/>
  <c r="M24" i="10"/>
  <c r="M53" i="10" s="1"/>
  <c r="U24" i="10"/>
  <c r="U53" i="10" s="1"/>
  <c r="AC24" i="10"/>
  <c r="AC53" i="10" s="1"/>
  <c r="AK24" i="10"/>
  <c r="AK53" i="10" s="1"/>
  <c r="O24" i="10"/>
  <c r="O53" i="10" s="1"/>
  <c r="W24" i="10"/>
  <c r="W53" i="10" s="1"/>
  <c r="AE24" i="10"/>
  <c r="AE53" i="10" s="1"/>
  <c r="AM24" i="10"/>
  <c r="AM53" i="10" s="1"/>
  <c r="Q16" i="10"/>
  <c r="Q45" i="10" s="1"/>
  <c r="Y16" i="10"/>
  <c r="Y45" i="10" s="1"/>
  <c r="AG16" i="10"/>
  <c r="AG45" i="10" s="1"/>
  <c r="AO16" i="10"/>
  <c r="AO45" i="10" s="1"/>
  <c r="J16" i="10"/>
  <c r="J45" i="10" s="1"/>
  <c r="R16" i="10"/>
  <c r="R45" i="10" s="1"/>
  <c r="Z16" i="10"/>
  <c r="Z45" i="10" s="1"/>
  <c r="AH16" i="10"/>
  <c r="AH45" i="10" s="1"/>
  <c r="AP16" i="10"/>
  <c r="AP45" i="10" s="1"/>
  <c r="K16" i="10"/>
  <c r="K45" i="10" s="1"/>
  <c r="S16" i="10"/>
  <c r="S45" i="10" s="1"/>
  <c r="AA16" i="10"/>
  <c r="AA45" i="10" s="1"/>
  <c r="AI16" i="10"/>
  <c r="AI45" i="10" s="1"/>
  <c r="AQ16" i="10"/>
  <c r="AQ45" i="10" s="1"/>
  <c r="L16" i="10"/>
  <c r="L45" i="10" s="1"/>
  <c r="T16" i="10"/>
  <c r="T45" i="10" s="1"/>
  <c r="AB16" i="10"/>
  <c r="AB45" i="10" s="1"/>
  <c r="AJ16" i="10"/>
  <c r="AJ45" i="10" s="1"/>
  <c r="AR16" i="10"/>
  <c r="AR45" i="10" s="1"/>
  <c r="F16" i="10"/>
  <c r="M16" i="10"/>
  <c r="M45" i="10" s="1"/>
  <c r="U16" i="10"/>
  <c r="U45" i="10" s="1"/>
  <c r="AC16" i="10"/>
  <c r="AC45" i="10" s="1"/>
  <c r="AK16" i="10"/>
  <c r="AK45" i="10" s="1"/>
  <c r="N16" i="10"/>
  <c r="N45" i="10" s="1"/>
  <c r="V16" i="10"/>
  <c r="V45" i="10" s="1"/>
  <c r="AD16" i="10"/>
  <c r="AD45" i="10" s="1"/>
  <c r="AL16" i="10"/>
  <c r="AL45" i="10" s="1"/>
  <c r="O16" i="10"/>
  <c r="O45" i="10" s="1"/>
  <c r="W16" i="10"/>
  <c r="W45" i="10" s="1"/>
  <c r="AE16" i="10"/>
  <c r="AE45" i="10" s="1"/>
  <c r="AM16" i="10"/>
  <c r="AM45" i="10" s="1"/>
  <c r="I43" i="10"/>
  <c r="AK34" i="10"/>
  <c r="AK63" i="10" s="1"/>
  <c r="AC34" i="10"/>
  <c r="AC63" i="10" s="1"/>
  <c r="U34" i="10"/>
  <c r="U63" i="10" s="1"/>
  <c r="M34" i="10"/>
  <c r="M63" i="10" s="1"/>
  <c r="AN33" i="10"/>
  <c r="AN62" i="10" s="1"/>
  <c r="AF33" i="10"/>
  <c r="AF62" i="10" s="1"/>
  <c r="X33" i="10"/>
  <c r="X62" i="10" s="1"/>
  <c r="P33" i="10"/>
  <c r="P62" i="10" s="1"/>
  <c r="AQ32" i="10"/>
  <c r="AQ61" i="10" s="1"/>
  <c r="AI32" i="10"/>
  <c r="AI61" i="10" s="1"/>
  <c r="AA32" i="10"/>
  <c r="AA61" i="10" s="1"/>
  <c r="S32" i="10"/>
  <c r="S61" i="10" s="1"/>
  <c r="K32" i="10"/>
  <c r="K61" i="10" s="1"/>
  <c r="AL31" i="10"/>
  <c r="AL60" i="10" s="1"/>
  <c r="AD31" i="10"/>
  <c r="AD60" i="10" s="1"/>
  <c r="V31" i="10"/>
  <c r="V60" i="10" s="1"/>
  <c r="N31" i="10"/>
  <c r="N60" i="10" s="1"/>
  <c r="AM59" i="10"/>
  <c r="AB59" i="10"/>
  <c r="AP29" i="10"/>
  <c r="AP58" i="10" s="1"/>
  <c r="AE29" i="10"/>
  <c r="AE58" i="10" s="1"/>
  <c r="T29" i="10"/>
  <c r="T58" i="10" s="1"/>
  <c r="J29" i="10"/>
  <c r="J58" i="10" s="1"/>
  <c r="AH28" i="10"/>
  <c r="AH57" i="10" s="1"/>
  <c r="W28" i="10"/>
  <c r="W57" i="10" s="1"/>
  <c r="M28" i="10"/>
  <c r="M57" i="10" s="1"/>
  <c r="AK27" i="10"/>
  <c r="AK56" i="10" s="1"/>
  <c r="Z27" i="10"/>
  <c r="Z56" i="10" s="1"/>
  <c r="P27" i="10"/>
  <c r="P56" i="10" s="1"/>
  <c r="AN26" i="10"/>
  <c r="AN55" i="10" s="1"/>
  <c r="AB26" i="10"/>
  <c r="AB55" i="10" s="1"/>
  <c r="P26" i="10"/>
  <c r="P55" i="10" s="1"/>
  <c r="AL25" i="10"/>
  <c r="AL54" i="10" s="1"/>
  <c r="X25" i="10"/>
  <c r="X54" i="10" s="1"/>
  <c r="M25" i="10"/>
  <c r="M54" i="10" s="1"/>
  <c r="AH24" i="10"/>
  <c r="AH53" i="10" s="1"/>
  <c r="V24" i="10"/>
  <c r="V53" i="10" s="1"/>
  <c r="AR23" i="10"/>
  <c r="AR52" i="10" s="1"/>
  <c r="AD23" i="10"/>
  <c r="AD52" i="10" s="1"/>
  <c r="S23" i="10"/>
  <c r="S52" i="10" s="1"/>
  <c r="AN22" i="10"/>
  <c r="AN51" i="10" s="1"/>
  <c r="AB22" i="10"/>
  <c r="AB51" i="10" s="1"/>
  <c r="O22" i="10"/>
  <c r="O51" i="10" s="1"/>
  <c r="AJ21" i="10"/>
  <c r="AJ50" i="10" s="1"/>
  <c r="Y21" i="10"/>
  <c r="Y50" i="10" s="1"/>
  <c r="K21" i="10"/>
  <c r="K50" i="10" s="1"/>
  <c r="AH20" i="10"/>
  <c r="AH49" i="10" s="1"/>
  <c r="U20" i="10"/>
  <c r="U49" i="10" s="1"/>
  <c r="O19" i="10"/>
  <c r="O48" i="10" s="1"/>
  <c r="U17" i="10"/>
  <c r="U46" i="10" s="1"/>
  <c r="AA15" i="10"/>
  <c r="AA44" i="10" s="1"/>
  <c r="AG12" i="10"/>
  <c r="AO13" i="10"/>
  <c r="AG13" i="10"/>
  <c r="Y13" i="10"/>
  <c r="Q13" i="10"/>
  <c r="I13" i="10"/>
  <c r="AN13" i="10"/>
  <c r="AF13" i="10"/>
  <c r="X13" i="10"/>
  <c r="P13" i="10"/>
  <c r="F13" i="10"/>
  <c r="AM13" i="10"/>
  <c r="AE13" i="10"/>
  <c r="W13" i="10"/>
  <c r="O13" i="10"/>
  <c r="AL13" i="10"/>
  <c r="AD13" i="10"/>
  <c r="V13" i="10"/>
  <c r="N13" i="10"/>
  <c r="AK13" i="10"/>
  <c r="AC13" i="10"/>
  <c r="U13" i="10"/>
  <c r="M13" i="10"/>
  <c r="AR13" i="10"/>
  <c r="AJ13" i="10"/>
  <c r="AB13" i="10"/>
  <c r="T13" i="10"/>
  <c r="L13" i="10"/>
  <c r="F42" i="10"/>
  <c r="AQ13" i="10"/>
  <c r="AI13" i="10"/>
  <c r="AA13" i="10"/>
  <c r="S13" i="10"/>
  <c r="K13" i="10"/>
  <c r="AP13" i="10"/>
  <c r="AH13" i="10"/>
  <c r="Z13" i="10"/>
  <c r="R13" i="10"/>
  <c r="D16" i="7"/>
  <c r="D58" i="7" s="1"/>
  <c r="D64" i="2"/>
  <c r="F13" i="2"/>
  <c r="G13" i="2" s="1"/>
  <c r="H13" i="2" s="1"/>
  <c r="F12" i="2"/>
  <c r="G46" i="9"/>
  <c r="G39" i="9"/>
  <c r="D60" i="7" l="1"/>
  <c r="X71" i="10"/>
  <c r="I67" i="10"/>
  <c r="I68" i="10" s="1"/>
  <c r="E39" i="2" s="1"/>
  <c r="AO71" i="10"/>
  <c r="AL71" i="10"/>
  <c r="V71" i="10"/>
  <c r="AB71" i="10"/>
  <c r="AN71" i="10"/>
  <c r="J67" i="10"/>
  <c r="AR67" i="10"/>
  <c r="AK67" i="10"/>
  <c r="AJ67" i="10"/>
  <c r="X67" i="10"/>
  <c r="AG67" i="10"/>
  <c r="W67" i="10"/>
  <c r="AN67" i="10"/>
  <c r="AA67" i="10"/>
  <c r="V67" i="10"/>
  <c r="AE67" i="10"/>
  <c r="AI67" i="10"/>
  <c r="O71" i="10"/>
  <c r="AD67" i="10"/>
  <c r="W71" i="10"/>
  <c r="AM67" i="10"/>
  <c r="R67" i="10"/>
  <c r="S71" i="10"/>
  <c r="AQ67" i="10"/>
  <c r="M67" i="10"/>
  <c r="N67" i="10"/>
  <c r="Z67" i="10"/>
  <c r="AA71" i="10"/>
  <c r="U67" i="10"/>
  <c r="K71" i="10"/>
  <c r="AL67" i="10"/>
  <c r="AM71" i="10"/>
  <c r="Q67" i="10"/>
  <c r="J71" i="10"/>
  <c r="AH67" i="10"/>
  <c r="AH68" i="10" s="1"/>
  <c r="AD39" i="2" s="1"/>
  <c r="AI71" i="10"/>
  <c r="L67" i="10"/>
  <c r="U71" i="10"/>
  <c r="AC67" i="10"/>
  <c r="P67" i="10"/>
  <c r="Y67" i="10"/>
  <c r="R71" i="10"/>
  <c r="AP67" i="10"/>
  <c r="AQ71" i="10"/>
  <c r="T67" i="10"/>
  <c r="U68" i="10" s="1"/>
  <c r="Q39" i="2" s="1"/>
  <c r="AK71" i="10"/>
  <c r="AH71" i="10"/>
  <c r="K67" i="10"/>
  <c r="AB67" i="10"/>
  <c r="I71" i="10"/>
  <c r="I72" i="10" s="1"/>
  <c r="E26" i="2" s="1"/>
  <c r="Q71" i="10"/>
  <c r="O67" i="10"/>
  <c r="P71" i="10"/>
  <c r="AF67" i="10"/>
  <c r="Y71" i="10"/>
  <c r="AO67" i="10"/>
  <c r="AP71" i="10"/>
  <c r="S67" i="10"/>
  <c r="L71" i="10"/>
  <c r="N71" i="10"/>
  <c r="AE71" i="10"/>
  <c r="AF71" i="10"/>
  <c r="T71" i="10"/>
  <c r="M71" i="10"/>
  <c r="AJ71" i="10"/>
  <c r="AD71" i="10"/>
  <c r="AG71" i="10"/>
  <c r="AR71" i="10"/>
  <c r="AC71" i="10"/>
  <c r="Z71" i="10"/>
  <c r="F19" i="2"/>
  <c r="F24" i="2" s="1"/>
  <c r="I13" i="2"/>
  <c r="H19" i="2"/>
  <c r="H24" i="2" s="1"/>
  <c r="G19" i="2"/>
  <c r="G24" i="2" s="1"/>
  <c r="F18" i="2"/>
  <c r="F23" i="2" s="1"/>
  <c r="G12" i="2"/>
  <c r="H12" i="2" s="1"/>
  <c r="A54" i="7"/>
  <c r="A54" i="2"/>
  <c r="E42" i="2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E41" i="2"/>
  <c r="F41" i="2" s="1"/>
  <c r="G41" i="2" s="1"/>
  <c r="H41" i="2" s="1"/>
  <c r="E33" i="2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M33" i="2" s="1"/>
  <c r="AN33" i="2" s="1"/>
  <c r="E34" i="2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E35" i="2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E36" i="2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N36" i="2" s="1"/>
  <c r="E37" i="2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E38" i="2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E32" i="2"/>
  <c r="G96" i="9"/>
  <c r="AR42" i="10" s="1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95" i="9"/>
  <c r="U41" i="10" s="1"/>
  <c r="AP72" i="10" l="1"/>
  <c r="AL26" i="2" s="1"/>
  <c r="AO41" i="10"/>
  <c r="T41" i="10"/>
  <c r="K41" i="10"/>
  <c r="AL41" i="10"/>
  <c r="W41" i="10"/>
  <c r="N41" i="10"/>
  <c r="AJ41" i="10"/>
  <c r="AN41" i="10"/>
  <c r="Z41" i="10"/>
  <c r="P41" i="10"/>
  <c r="AD41" i="10"/>
  <c r="J41" i="10"/>
  <c r="L41" i="10"/>
  <c r="AP41" i="10"/>
  <c r="AF41" i="10"/>
  <c r="AA41" i="10"/>
  <c r="R41" i="10"/>
  <c r="AK41" i="10"/>
  <c r="AB41" i="10"/>
  <c r="AI41" i="10"/>
  <c r="M41" i="10"/>
  <c r="AQ41" i="10"/>
  <c r="AM41" i="10"/>
  <c r="V41" i="10"/>
  <c r="Q41" i="10"/>
  <c r="O41" i="10"/>
  <c r="AC41" i="10"/>
  <c r="Y41" i="10"/>
  <c r="X41" i="10"/>
  <c r="S41" i="10"/>
  <c r="I41" i="10"/>
  <c r="AE41" i="10"/>
  <c r="AH41" i="10"/>
  <c r="AG41" i="10"/>
  <c r="AR41" i="10"/>
  <c r="Z42" i="10"/>
  <c r="AP42" i="10"/>
  <c r="AL42" i="10"/>
  <c r="I42" i="10"/>
  <c r="AN42" i="10"/>
  <c r="W42" i="10"/>
  <c r="AM42" i="10"/>
  <c r="Q42" i="10"/>
  <c r="AB42" i="10"/>
  <c r="AE42" i="10"/>
  <c r="J42" i="10"/>
  <c r="AJ42" i="10"/>
  <c r="L42" i="10"/>
  <c r="U42" i="10"/>
  <c r="O42" i="10"/>
  <c r="AA42" i="10"/>
  <c r="AQ42" i="10"/>
  <c r="M42" i="10"/>
  <c r="X42" i="10"/>
  <c r="AO42" i="10"/>
  <c r="V42" i="10"/>
  <c r="AI42" i="10"/>
  <c r="AD42" i="10"/>
  <c r="AK42" i="10"/>
  <c r="K42" i="10"/>
  <c r="S42" i="10"/>
  <c r="P42" i="10"/>
  <c r="Y42" i="10"/>
  <c r="T42" i="10"/>
  <c r="N42" i="10"/>
  <c r="AG42" i="10"/>
  <c r="AC42" i="10"/>
  <c r="R42" i="10"/>
  <c r="AF42" i="10"/>
  <c r="AH42" i="10"/>
  <c r="Y72" i="10"/>
  <c r="U26" i="2" s="1"/>
  <c r="X72" i="10"/>
  <c r="T26" i="2" s="1"/>
  <c r="AO72" i="10"/>
  <c r="AK26" i="2" s="1"/>
  <c r="K68" i="10"/>
  <c r="G39" i="2" s="1"/>
  <c r="AG68" i="10"/>
  <c r="AC39" i="2" s="1"/>
  <c r="AO68" i="10"/>
  <c r="AK39" i="2" s="1"/>
  <c r="AN72" i="10"/>
  <c r="AJ26" i="2" s="1"/>
  <c r="J68" i="10"/>
  <c r="F39" i="2" s="1"/>
  <c r="Q72" i="10"/>
  <c r="M26" i="2" s="1"/>
  <c r="AR68" i="10"/>
  <c r="AN39" i="2" s="1"/>
  <c r="AC72" i="10"/>
  <c r="Y26" i="2" s="1"/>
  <c r="L72" i="10"/>
  <c r="H26" i="2" s="1"/>
  <c r="AQ68" i="10"/>
  <c r="AM39" i="2" s="1"/>
  <c r="AA68" i="10"/>
  <c r="W39" i="2" s="1"/>
  <c r="AE68" i="10"/>
  <c r="AA39" i="2" s="1"/>
  <c r="R72" i="10"/>
  <c r="N26" i="2" s="1"/>
  <c r="K72" i="10"/>
  <c r="G26" i="2" s="1"/>
  <c r="X68" i="10"/>
  <c r="T39" i="2" s="1"/>
  <c r="AL72" i="10"/>
  <c r="AH26" i="2" s="1"/>
  <c r="AK72" i="10"/>
  <c r="AG26" i="2" s="1"/>
  <c r="AB68" i="10"/>
  <c r="X39" i="2" s="1"/>
  <c r="R68" i="10"/>
  <c r="N39" i="2" s="1"/>
  <c r="AJ68" i="10"/>
  <c r="AF39" i="2" s="1"/>
  <c r="AM72" i="10"/>
  <c r="AI26" i="2" s="1"/>
  <c r="AF68" i="10"/>
  <c r="AB39" i="2" s="1"/>
  <c r="AH72" i="10"/>
  <c r="AD26" i="2" s="1"/>
  <c r="S72" i="10"/>
  <c r="O26" i="2" s="1"/>
  <c r="V72" i="10"/>
  <c r="R26" i="2" s="1"/>
  <c r="P72" i="10"/>
  <c r="L26" i="2" s="1"/>
  <c r="N72" i="10"/>
  <c r="J26" i="2" s="1"/>
  <c r="W72" i="10"/>
  <c r="S26" i="2" s="1"/>
  <c r="V68" i="10"/>
  <c r="R39" i="2" s="1"/>
  <c r="AK68" i="10"/>
  <c r="AG39" i="2" s="1"/>
  <c r="T68" i="10"/>
  <c r="P39" i="2" s="1"/>
  <c r="Q68" i="10"/>
  <c r="M39" i="2" s="1"/>
  <c r="AN68" i="10"/>
  <c r="AJ39" i="2" s="1"/>
  <c r="O68" i="10"/>
  <c r="K39" i="2" s="1"/>
  <c r="AI68" i="10"/>
  <c r="AE39" i="2" s="1"/>
  <c r="L68" i="10"/>
  <c r="H39" i="2" s="1"/>
  <c r="AG72" i="10"/>
  <c r="AC26" i="2" s="1"/>
  <c r="AC68" i="10"/>
  <c r="Y39" i="2" s="1"/>
  <c r="AL68" i="10"/>
  <c r="AH39" i="2" s="1"/>
  <c r="AQ72" i="10"/>
  <c r="AM26" i="2" s="1"/>
  <c r="AP68" i="10"/>
  <c r="AL39" i="2" s="1"/>
  <c r="M72" i="10"/>
  <c r="I26" i="2" s="1"/>
  <c r="S68" i="10"/>
  <c r="O39" i="2" s="1"/>
  <c r="I12" i="2"/>
  <c r="H18" i="2"/>
  <c r="H23" i="2" s="1"/>
  <c r="J72" i="10"/>
  <c r="F26" i="2" s="1"/>
  <c r="T72" i="10"/>
  <c r="P26" i="2" s="1"/>
  <c r="Y68" i="10"/>
  <c r="U39" i="2" s="1"/>
  <c r="AJ72" i="10"/>
  <c r="AF26" i="2" s="1"/>
  <c r="AA72" i="10"/>
  <c r="W26" i="2" s="1"/>
  <c r="M68" i="10"/>
  <c r="I39" i="2" s="1"/>
  <c r="W68" i="10"/>
  <c r="S39" i="2" s="1"/>
  <c r="AI72" i="10"/>
  <c r="AE26" i="2" s="1"/>
  <c r="Z72" i="10"/>
  <c r="V26" i="2" s="1"/>
  <c r="AF72" i="10"/>
  <c r="AB26" i="2" s="1"/>
  <c r="Z68" i="10"/>
  <c r="V39" i="2" s="1"/>
  <c r="AM68" i="10"/>
  <c r="AI39" i="2" s="1"/>
  <c r="U72" i="10"/>
  <c r="Q26" i="2" s="1"/>
  <c r="AE72" i="10"/>
  <c r="AA26" i="2" s="1"/>
  <c r="AB72" i="10"/>
  <c r="X26" i="2" s="1"/>
  <c r="AR72" i="10"/>
  <c r="AN26" i="2" s="1"/>
  <c r="N68" i="10"/>
  <c r="J39" i="2" s="1"/>
  <c r="AD68" i="10"/>
  <c r="Z39" i="2" s="1"/>
  <c r="P68" i="10"/>
  <c r="L39" i="2" s="1"/>
  <c r="O72" i="10"/>
  <c r="K26" i="2" s="1"/>
  <c r="AD72" i="10"/>
  <c r="Z26" i="2" s="1"/>
  <c r="F32" i="2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G18" i="2"/>
  <c r="G23" i="2" s="1"/>
  <c r="I19" i="2"/>
  <c r="I24" i="2" s="1"/>
  <c r="J13" i="2"/>
  <c r="I41" i="2"/>
  <c r="R42" i="2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AN42" i="2" s="1"/>
  <c r="F26" i="7" l="1"/>
  <c r="L66" i="10"/>
  <c r="H40" i="2" s="1"/>
  <c r="V70" i="10"/>
  <c r="R25" i="2" s="1"/>
  <c r="G26" i="7"/>
  <c r="X70" i="10"/>
  <c r="T25" i="2" s="1"/>
  <c r="U70" i="10"/>
  <c r="Q25" i="2" s="1"/>
  <c r="AQ70" i="10"/>
  <c r="AM25" i="2" s="1"/>
  <c r="AP70" i="10"/>
  <c r="AL25" i="2" s="1"/>
  <c r="AK66" i="10"/>
  <c r="AG40" i="2" s="1"/>
  <c r="AP66" i="10"/>
  <c r="AL40" i="2" s="1"/>
  <c r="AR66" i="10"/>
  <c r="AN40" i="2" s="1"/>
  <c r="R66" i="10"/>
  <c r="N40" i="2" s="1"/>
  <c r="AA66" i="10"/>
  <c r="W40" i="2" s="1"/>
  <c r="M66" i="10"/>
  <c r="I40" i="2" s="1"/>
  <c r="J70" i="10"/>
  <c r="F25" i="2" s="1"/>
  <c r="F27" i="2" s="1"/>
  <c r="AN70" i="10"/>
  <c r="AJ25" i="2" s="1"/>
  <c r="I70" i="10"/>
  <c r="E25" i="2" s="1"/>
  <c r="T70" i="10"/>
  <c r="P25" i="2" s="1"/>
  <c r="AN66" i="10"/>
  <c r="AJ40" i="2" s="1"/>
  <c r="AF66" i="10"/>
  <c r="AB40" i="2" s="1"/>
  <c r="AM66" i="10"/>
  <c r="AI40" i="2" s="1"/>
  <c r="AD66" i="10"/>
  <c r="Z40" i="2" s="1"/>
  <c r="V66" i="10"/>
  <c r="R40" i="2" s="1"/>
  <c r="W70" i="10"/>
  <c r="S25" i="2" s="1"/>
  <c r="AB70" i="10"/>
  <c r="X25" i="2" s="1"/>
  <c r="O70" i="10"/>
  <c r="K25" i="2" s="1"/>
  <c r="P70" i="10"/>
  <c r="L25" i="2" s="1"/>
  <c r="AH66" i="10"/>
  <c r="AD40" i="2" s="1"/>
  <c r="AB66" i="10"/>
  <c r="X40" i="2" s="1"/>
  <c r="AO66" i="10"/>
  <c r="AK40" i="2" s="1"/>
  <c r="AQ66" i="10"/>
  <c r="AM40" i="2" s="1"/>
  <c r="AI66" i="10"/>
  <c r="AE40" i="2" s="1"/>
  <c r="Y70" i="10"/>
  <c r="U25" i="2" s="1"/>
  <c r="E26" i="7"/>
  <c r="K70" i="10"/>
  <c r="G25" i="2" s="1"/>
  <c r="G27" i="2" s="1"/>
  <c r="M70" i="10"/>
  <c r="I25" i="2" s="1"/>
  <c r="AF70" i="10"/>
  <c r="AB25" i="2" s="1"/>
  <c r="Z70" i="10"/>
  <c r="V25" i="2" s="1"/>
  <c r="AC66" i="10"/>
  <c r="Y40" i="2" s="1"/>
  <c r="W66" i="10"/>
  <c r="S40" i="2" s="1"/>
  <c r="AL66" i="10"/>
  <c r="AH40" i="2" s="1"/>
  <c r="T66" i="10"/>
  <c r="P40" i="2" s="1"/>
  <c r="N70" i="10"/>
  <c r="J25" i="2" s="1"/>
  <c r="AA70" i="10"/>
  <c r="W25" i="2" s="1"/>
  <c r="AL70" i="10"/>
  <c r="AH25" i="2" s="1"/>
  <c r="Q70" i="10"/>
  <c r="M25" i="2" s="1"/>
  <c r="Z66" i="10"/>
  <c r="V40" i="2" s="1"/>
  <c r="Y66" i="10"/>
  <c r="U40" i="2" s="1"/>
  <c r="P66" i="10"/>
  <c r="L40" i="2" s="1"/>
  <c r="K66" i="10"/>
  <c r="G40" i="2" s="1"/>
  <c r="J66" i="10"/>
  <c r="F40" i="2" s="1"/>
  <c r="AH70" i="10"/>
  <c r="AD25" i="2" s="1"/>
  <c r="AE70" i="10"/>
  <c r="AA25" i="2" s="1"/>
  <c r="AJ66" i="10"/>
  <c r="AF40" i="2" s="1"/>
  <c r="I66" i="10"/>
  <c r="E40" i="2" s="1"/>
  <c r="AM70" i="10"/>
  <c r="AI25" i="2" s="1"/>
  <c r="S70" i="10"/>
  <c r="O25" i="2" s="1"/>
  <c r="AC70" i="10"/>
  <c r="Y25" i="2" s="1"/>
  <c r="AO70" i="10"/>
  <c r="AK25" i="2" s="1"/>
  <c r="L70" i="10"/>
  <c r="H25" i="2" s="1"/>
  <c r="H27" i="2" s="1"/>
  <c r="O66" i="10"/>
  <c r="K40" i="2" s="1"/>
  <c r="AE66" i="10"/>
  <c r="AA40" i="2" s="1"/>
  <c r="U66" i="10"/>
  <c r="Q40" i="2" s="1"/>
  <c r="S66" i="10"/>
  <c r="O40" i="2" s="1"/>
  <c r="AR70" i="10"/>
  <c r="AN25" i="2" s="1"/>
  <c r="AK70" i="10"/>
  <c r="AG25" i="2" s="1"/>
  <c r="AI70" i="10"/>
  <c r="AE25" i="2" s="1"/>
  <c r="AJ70" i="10"/>
  <c r="AF25" i="2" s="1"/>
  <c r="AD70" i="10"/>
  <c r="Z25" i="2" s="1"/>
  <c r="AG70" i="10"/>
  <c r="AC25" i="2" s="1"/>
  <c r="Q66" i="10"/>
  <c r="M40" i="2" s="1"/>
  <c r="AG66" i="10"/>
  <c r="AC40" i="2" s="1"/>
  <c r="X66" i="10"/>
  <c r="T40" i="2" s="1"/>
  <c r="N66" i="10"/>
  <c r="J40" i="2" s="1"/>
  <c r="R70" i="10"/>
  <c r="N25" i="2" s="1"/>
  <c r="J12" i="2"/>
  <c r="I18" i="2"/>
  <c r="I23" i="2" s="1"/>
  <c r="K13" i="2"/>
  <c r="J19" i="2"/>
  <c r="J24" i="2" s="1"/>
  <c r="J41" i="2"/>
  <c r="AF64" i="10"/>
  <c r="S64" i="10"/>
  <c r="Q64" i="10"/>
  <c r="Y64" i="10"/>
  <c r="AG64" i="10"/>
  <c r="AH64" i="10"/>
  <c r="AO64" i="10"/>
  <c r="AK35" i="10"/>
  <c r="Z64" i="10"/>
  <c r="K64" i="10"/>
  <c r="R64" i="10"/>
  <c r="AR64" i="10"/>
  <c r="AH35" i="10"/>
  <c r="AI64" i="10"/>
  <c r="AM64" i="10"/>
  <c r="X64" i="10"/>
  <c r="T64" i="10"/>
  <c r="V64" i="10"/>
  <c r="AE64" i="10"/>
  <c r="AB64" i="10"/>
  <c r="U64" i="10"/>
  <c r="AD64" i="10"/>
  <c r="W64" i="10"/>
  <c r="AN64" i="10"/>
  <c r="AJ64" i="10"/>
  <c r="AC64" i="10"/>
  <c r="AL64" i="10"/>
  <c r="N64" i="10"/>
  <c r="P64" i="10"/>
  <c r="AQ64" i="10"/>
  <c r="AA64" i="10"/>
  <c r="AK64" i="10"/>
  <c r="AE35" i="10"/>
  <c r="AP64" i="10"/>
  <c r="O64" i="10"/>
  <c r="AQ35" i="10"/>
  <c r="Q35" i="10"/>
  <c r="AG35" i="10"/>
  <c r="X35" i="10"/>
  <c r="U35" i="10"/>
  <c r="Z35" i="10"/>
  <c r="W35" i="10"/>
  <c r="AC35" i="10"/>
  <c r="AA35" i="10"/>
  <c r="AM35" i="10"/>
  <c r="J35" i="10"/>
  <c r="AI35" i="10"/>
  <c r="T35" i="10"/>
  <c r="K35" i="10"/>
  <c r="AB35" i="10"/>
  <c r="N35" i="10"/>
  <c r="AJ35" i="10"/>
  <c r="Y35" i="10"/>
  <c r="AL35" i="10"/>
  <c r="AR35" i="10"/>
  <c r="AF35" i="10"/>
  <c r="AO35" i="10"/>
  <c r="AN35" i="10"/>
  <c r="R35" i="10"/>
  <c r="O35" i="10"/>
  <c r="V35" i="10"/>
  <c r="AD35" i="10"/>
  <c r="AP35" i="10"/>
  <c r="S35" i="10"/>
  <c r="P35" i="10"/>
  <c r="L35" i="10"/>
  <c r="M35" i="10"/>
  <c r="I35" i="10"/>
  <c r="I36" i="10" s="1"/>
  <c r="I27" i="2" l="1"/>
  <c r="H43" i="2"/>
  <c r="E43" i="2"/>
  <c r="E44" i="2" s="1"/>
  <c r="F43" i="2"/>
  <c r="G43" i="2"/>
  <c r="E27" i="2"/>
  <c r="E25" i="7"/>
  <c r="G25" i="7"/>
  <c r="F25" i="7"/>
  <c r="I43" i="2"/>
  <c r="K12" i="2"/>
  <c r="J18" i="2"/>
  <c r="J23" i="2" s="1"/>
  <c r="J27" i="2" s="1"/>
  <c r="K19" i="2"/>
  <c r="K24" i="2" s="1"/>
  <c r="L13" i="2"/>
  <c r="R36" i="10"/>
  <c r="K41" i="2"/>
  <c r="J64" i="10"/>
  <c r="T36" i="10"/>
  <c r="I64" i="10"/>
  <c r="L64" i="10"/>
  <c r="M64" i="10"/>
  <c r="O36" i="10"/>
  <c r="L36" i="10"/>
  <c r="AK36" i="10"/>
  <c r="Y36" i="10"/>
  <c r="AE36" i="10"/>
  <c r="AD36" i="10"/>
  <c r="M36" i="10"/>
  <c r="K36" i="10"/>
  <c r="X36" i="10"/>
  <c r="Q36" i="10"/>
  <c r="V36" i="10"/>
  <c r="AA36" i="10"/>
  <c r="AN36" i="10"/>
  <c r="U36" i="10"/>
  <c r="AF36" i="10"/>
  <c r="AM36" i="10"/>
  <c r="Z36" i="10"/>
  <c r="AI36" i="10"/>
  <c r="AP36" i="10"/>
  <c r="AH36" i="10"/>
  <c r="AR36" i="10"/>
  <c r="AC36" i="10"/>
  <c r="P36" i="10"/>
  <c r="AB36" i="10"/>
  <c r="AG36" i="10"/>
  <c r="AJ36" i="10"/>
  <c r="AQ36" i="10"/>
  <c r="S36" i="10"/>
  <c r="AL36" i="10"/>
  <c r="W36" i="10"/>
  <c r="AO36" i="10"/>
  <c r="N36" i="10"/>
  <c r="J36" i="10"/>
  <c r="K18" i="2" l="1"/>
  <c r="K23" i="2" s="1"/>
  <c r="K27" i="2" s="1"/>
  <c r="L12" i="2"/>
  <c r="J43" i="2"/>
  <c r="L19" i="2"/>
  <c r="L24" i="2" s="1"/>
  <c r="M13" i="2"/>
  <c r="L41" i="2"/>
  <c r="K43" i="2" l="1"/>
  <c r="M12" i="2"/>
  <c r="L18" i="2"/>
  <c r="L23" i="2" s="1"/>
  <c r="L27" i="2" s="1"/>
  <c r="N13" i="2"/>
  <c r="M19" i="2"/>
  <c r="M24" i="2" s="1"/>
  <c r="M41" i="2"/>
  <c r="N12" i="2" l="1"/>
  <c r="M18" i="2"/>
  <c r="M23" i="2" s="1"/>
  <c r="M27" i="2" s="1"/>
  <c r="L43" i="2"/>
  <c r="O13" i="2"/>
  <c r="N19" i="2"/>
  <c r="N24" i="2" s="1"/>
  <c r="N41" i="2"/>
  <c r="M43" i="2" l="1"/>
  <c r="N18" i="2"/>
  <c r="N23" i="2" s="1"/>
  <c r="N27" i="2" s="1"/>
  <c r="O12" i="2"/>
  <c r="P13" i="2"/>
  <c r="E13" i="7" s="1"/>
  <c r="O19" i="2"/>
  <c r="O24" i="2" s="1"/>
  <c r="O41" i="2"/>
  <c r="P12" i="2" l="1"/>
  <c r="O18" i="2"/>
  <c r="O23" i="2" s="1"/>
  <c r="O27" i="2" s="1"/>
  <c r="N43" i="2"/>
  <c r="P19" i="2"/>
  <c r="P24" i="2" s="1"/>
  <c r="E24" i="7" s="1"/>
  <c r="Q13" i="2"/>
  <c r="P41" i="2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O43" i="2" l="1"/>
  <c r="E12" i="7"/>
  <c r="P18" i="2"/>
  <c r="P23" i="2" s="1"/>
  <c r="E23" i="7" s="1"/>
  <c r="E27" i="7" s="1"/>
  <c r="Q12" i="2"/>
  <c r="Q19" i="2"/>
  <c r="Q24" i="2" s="1"/>
  <c r="R13" i="2"/>
  <c r="AA41" i="2"/>
  <c r="P43" i="2" l="1"/>
  <c r="P27" i="2"/>
  <c r="R19" i="2"/>
  <c r="R24" i="2" s="1"/>
  <c r="S13" i="2"/>
  <c r="R12" i="2"/>
  <c r="Q18" i="2"/>
  <c r="Q23" i="2" s="1"/>
  <c r="Q27" i="2" s="1"/>
  <c r="AB41" i="2"/>
  <c r="S19" i="2" l="1"/>
  <c r="S24" i="2" s="1"/>
  <c r="T13" i="2"/>
  <c r="Q43" i="2"/>
  <c r="R18" i="2"/>
  <c r="R23" i="2" s="1"/>
  <c r="S12" i="2"/>
  <c r="AC41" i="2"/>
  <c r="T19" i="2" l="1"/>
  <c r="T24" i="2" s="1"/>
  <c r="U13" i="2"/>
  <c r="R27" i="2"/>
  <c r="R43" i="2"/>
  <c r="T12" i="2"/>
  <c r="S18" i="2"/>
  <c r="S23" i="2" s="1"/>
  <c r="AD41" i="2"/>
  <c r="U19" i="2" l="1"/>
  <c r="U24" i="2" s="1"/>
  <c r="V13" i="2"/>
  <c r="S43" i="2"/>
  <c r="S27" i="2"/>
  <c r="U12" i="2"/>
  <c r="T18" i="2"/>
  <c r="T23" i="2" s="1"/>
  <c r="AE41" i="2"/>
  <c r="V19" i="2" l="1"/>
  <c r="V24" i="2" s="1"/>
  <c r="W13" i="2"/>
  <c r="U18" i="2"/>
  <c r="U23" i="2" s="1"/>
  <c r="V12" i="2"/>
  <c r="T43" i="2"/>
  <c r="T27" i="2"/>
  <c r="AF41" i="2"/>
  <c r="X13" i="2" l="1"/>
  <c r="W19" i="2"/>
  <c r="W24" i="2" s="1"/>
  <c r="V18" i="2"/>
  <c r="V23" i="2" s="1"/>
  <c r="W12" i="2"/>
  <c r="U27" i="2"/>
  <c r="U43" i="2"/>
  <c r="AG41" i="2"/>
  <c r="X19" i="2" l="1"/>
  <c r="X24" i="2" s="1"/>
  <c r="Y13" i="2"/>
  <c r="W18" i="2"/>
  <c r="W23" i="2" s="1"/>
  <c r="X12" i="2"/>
  <c r="V27" i="2"/>
  <c r="V43" i="2"/>
  <c r="AH41" i="2"/>
  <c r="Z13" i="2" l="1"/>
  <c r="Y19" i="2"/>
  <c r="Y24" i="2" s="1"/>
  <c r="Y12" i="2"/>
  <c r="X18" i="2"/>
  <c r="X23" i="2" s="1"/>
  <c r="W27" i="2"/>
  <c r="W43" i="2"/>
  <c r="AI41" i="2"/>
  <c r="AA13" i="2" l="1"/>
  <c r="Z19" i="2"/>
  <c r="Z24" i="2" s="1"/>
  <c r="X27" i="2"/>
  <c r="X43" i="2"/>
  <c r="Z12" i="2"/>
  <c r="Y18" i="2"/>
  <c r="Y23" i="2" s="1"/>
  <c r="AJ41" i="2"/>
  <c r="AA19" i="2" l="1"/>
  <c r="AA24" i="2" s="1"/>
  <c r="AB13" i="2"/>
  <c r="AA12" i="2"/>
  <c r="Z18" i="2"/>
  <c r="Z23" i="2" s="1"/>
  <c r="Y43" i="2"/>
  <c r="Y27" i="2"/>
  <c r="AK41" i="2"/>
  <c r="AB19" i="2" l="1"/>
  <c r="AB24" i="2" s="1"/>
  <c r="F24" i="7" s="1"/>
  <c r="AC13" i="2"/>
  <c r="F13" i="7"/>
  <c r="Z27" i="2"/>
  <c r="Z43" i="2"/>
  <c r="AB12" i="2"/>
  <c r="AA18" i="2"/>
  <c r="AA23" i="2" s="1"/>
  <c r="AL41" i="2"/>
  <c r="AC19" i="2" l="1"/>
  <c r="AC24" i="2" s="1"/>
  <c r="AD13" i="2"/>
  <c r="F12" i="7"/>
  <c r="AC12" i="2"/>
  <c r="AB18" i="2"/>
  <c r="AB23" i="2" s="1"/>
  <c r="AA27" i="2"/>
  <c r="AA43" i="2"/>
  <c r="AM41" i="2"/>
  <c r="AD19" i="2" l="1"/>
  <c r="AD24" i="2" s="1"/>
  <c r="AE13" i="2"/>
  <c r="F23" i="7"/>
  <c r="F27" i="7" s="1"/>
  <c r="AB43" i="2"/>
  <c r="AB27" i="2"/>
  <c r="AD12" i="2"/>
  <c r="AC18" i="2"/>
  <c r="AC23" i="2" s="1"/>
  <c r="AN41" i="2"/>
  <c r="AE19" i="2" l="1"/>
  <c r="AE24" i="2" s="1"/>
  <c r="AF13" i="2"/>
  <c r="AC27" i="2"/>
  <c r="AC43" i="2"/>
  <c r="AE12" i="2"/>
  <c r="AD18" i="2"/>
  <c r="AD23" i="2" s="1"/>
  <c r="E34" i="7"/>
  <c r="E35" i="7"/>
  <c r="E33" i="7"/>
  <c r="E36" i="7"/>
  <c r="E42" i="7"/>
  <c r="E38" i="7"/>
  <c r="G36" i="7"/>
  <c r="E41" i="7"/>
  <c r="E37" i="7"/>
  <c r="F36" i="7"/>
  <c r="F44" i="2"/>
  <c r="AG13" i="2" l="1"/>
  <c r="AF19" i="2"/>
  <c r="AF24" i="2" s="1"/>
  <c r="AF12" i="2"/>
  <c r="AE18" i="2"/>
  <c r="AE23" i="2" s="1"/>
  <c r="AD27" i="2"/>
  <c r="AD43" i="2"/>
  <c r="F42" i="7"/>
  <c r="F33" i="7"/>
  <c r="F41" i="7"/>
  <c r="F35" i="7"/>
  <c r="F37" i="7"/>
  <c r="F38" i="7"/>
  <c r="F34" i="7"/>
  <c r="G44" i="2"/>
  <c r="AG19" i="2" l="1"/>
  <c r="AG24" i="2" s="1"/>
  <c r="AH13" i="2"/>
  <c r="AE43" i="2"/>
  <c r="AE27" i="2"/>
  <c r="AG12" i="2"/>
  <c r="AF18" i="2"/>
  <c r="AF23" i="2" s="1"/>
  <c r="E20" i="2"/>
  <c r="E29" i="2" s="1"/>
  <c r="E30" i="2" s="1"/>
  <c r="G35" i="7"/>
  <c r="G42" i="7"/>
  <c r="G34" i="7"/>
  <c r="G41" i="7"/>
  <c r="G33" i="7"/>
  <c r="G37" i="7"/>
  <c r="G38" i="7"/>
  <c r="H44" i="2"/>
  <c r="AH19" i="2" l="1"/>
  <c r="AH24" i="2" s="1"/>
  <c r="AI13" i="2"/>
  <c r="AG18" i="2"/>
  <c r="AG23" i="2" s="1"/>
  <c r="AH12" i="2"/>
  <c r="AF27" i="2"/>
  <c r="AF43" i="2"/>
  <c r="E46" i="2"/>
  <c r="E47" i="2" s="1"/>
  <c r="AJ13" i="2" l="1"/>
  <c r="AI19" i="2"/>
  <c r="AI24" i="2" s="1"/>
  <c r="AH18" i="2"/>
  <c r="AH23" i="2" s="1"/>
  <c r="AI12" i="2"/>
  <c r="AG43" i="2"/>
  <c r="AG27" i="2"/>
  <c r="E51" i="2"/>
  <c r="E52" i="2" s="1"/>
  <c r="E54" i="2" s="1"/>
  <c r="E56" i="2" s="1"/>
  <c r="E58" i="2" s="1"/>
  <c r="E60" i="2" s="1"/>
  <c r="I44" i="2"/>
  <c r="J44" i="2"/>
  <c r="AJ19" i="2" l="1"/>
  <c r="AJ24" i="2" s="1"/>
  <c r="AK13" i="2"/>
  <c r="AJ12" i="2"/>
  <c r="AI18" i="2"/>
  <c r="AI23" i="2" s="1"/>
  <c r="AH43" i="2"/>
  <c r="AH27" i="2"/>
  <c r="E64" i="2"/>
  <c r="F20" i="2"/>
  <c r="F29" i="2" s="1"/>
  <c r="K44" i="2"/>
  <c r="AK19" i="2" l="1"/>
  <c r="AK24" i="2" s="1"/>
  <c r="AL13" i="2"/>
  <c r="AI27" i="2"/>
  <c r="AI43" i="2"/>
  <c r="AK12" i="2"/>
  <c r="AJ18" i="2"/>
  <c r="AJ23" i="2" s="1"/>
  <c r="F30" i="2"/>
  <c r="F46" i="2"/>
  <c r="F47" i="2" s="1"/>
  <c r="E39" i="7"/>
  <c r="E40" i="7"/>
  <c r="L44" i="2"/>
  <c r="AM13" i="2" l="1"/>
  <c r="AL19" i="2"/>
  <c r="AL24" i="2" s="1"/>
  <c r="AK18" i="2"/>
  <c r="AK23" i="2" s="1"/>
  <c r="AL12" i="2"/>
  <c r="AJ43" i="2"/>
  <c r="AJ27" i="2"/>
  <c r="F51" i="2"/>
  <c r="F52" i="2" s="1"/>
  <c r="F54" i="2" s="1"/>
  <c r="F56" i="2" s="1"/>
  <c r="F58" i="2" s="1"/>
  <c r="F60" i="2" s="1"/>
  <c r="M44" i="2"/>
  <c r="AM19" i="2" l="1"/>
  <c r="AM24" i="2" s="1"/>
  <c r="AN13" i="2"/>
  <c r="AL18" i="2"/>
  <c r="AL23" i="2" s="1"/>
  <c r="AM12" i="2"/>
  <c r="AK27" i="2"/>
  <c r="AK43" i="2"/>
  <c r="F64" i="2"/>
  <c r="G20" i="2"/>
  <c r="G29" i="2" s="1"/>
  <c r="N44" i="2"/>
  <c r="AN19" i="2" l="1"/>
  <c r="AN24" i="2" s="1"/>
  <c r="G24" i="7" s="1"/>
  <c r="G13" i="7"/>
  <c r="AL43" i="2"/>
  <c r="AL27" i="2"/>
  <c r="AM18" i="2"/>
  <c r="AM23" i="2" s="1"/>
  <c r="AN12" i="2"/>
  <c r="AN18" i="2" s="1"/>
  <c r="AN23" i="2" s="1"/>
  <c r="G30" i="2"/>
  <c r="G46" i="2"/>
  <c r="G47" i="2" s="1"/>
  <c r="O44" i="2"/>
  <c r="E32" i="7"/>
  <c r="G23" i="7" l="1"/>
  <c r="G27" i="7" s="1"/>
  <c r="AN27" i="2"/>
  <c r="AN43" i="2"/>
  <c r="G12" i="7"/>
  <c r="AM43" i="2"/>
  <c r="AM27" i="2"/>
  <c r="G51" i="2"/>
  <c r="G52" i="2" s="1"/>
  <c r="G54" i="2" s="1"/>
  <c r="G56" i="2" s="1"/>
  <c r="G58" i="2" s="1"/>
  <c r="G60" i="2" s="1"/>
  <c r="G64" i="2" l="1"/>
  <c r="H20" i="2"/>
  <c r="H29" i="2" s="1"/>
  <c r="P44" i="2"/>
  <c r="E43" i="7"/>
  <c r="H30" i="2" l="1"/>
  <c r="H46" i="2"/>
  <c r="H47" i="2" s="1"/>
  <c r="E44" i="7"/>
  <c r="Q44" i="2"/>
  <c r="R44" i="2"/>
  <c r="E19" i="7" l="1"/>
  <c r="H51" i="2"/>
  <c r="H52" i="2" s="1"/>
  <c r="H54" i="2" s="1"/>
  <c r="H56" i="2" s="1"/>
  <c r="H58" i="2" s="1"/>
  <c r="H60" i="2" s="1"/>
  <c r="S44" i="2"/>
  <c r="H64" i="2" l="1"/>
  <c r="I20" i="2"/>
  <c r="I29" i="2" s="1"/>
  <c r="I30" i="2" l="1"/>
  <c r="I46" i="2"/>
  <c r="I51" i="2" s="1"/>
  <c r="I52" i="2" s="1"/>
  <c r="I54" i="2" s="1"/>
  <c r="I56" i="2" s="1"/>
  <c r="I58" i="2" s="1"/>
  <c r="I60" i="2" s="1"/>
  <c r="T44" i="2"/>
  <c r="U44" i="2"/>
  <c r="I64" i="2" l="1"/>
  <c r="I47" i="2"/>
  <c r="V44" i="2"/>
  <c r="J20" i="2" l="1"/>
  <c r="J29" i="2" s="1"/>
  <c r="W44" i="2"/>
  <c r="J30" i="2" l="1"/>
  <c r="J46" i="2"/>
  <c r="J47" i="2" s="1"/>
  <c r="F39" i="7"/>
  <c r="F40" i="7"/>
  <c r="K20" i="2"/>
  <c r="K29" i="2" s="1"/>
  <c r="X44" i="2"/>
  <c r="K30" i="2" l="1"/>
  <c r="K46" i="2"/>
  <c r="K51" i="2" s="1"/>
  <c r="J51" i="2"/>
  <c r="J52" i="2" s="1"/>
  <c r="J54" i="2" s="1"/>
  <c r="J56" i="2" s="1"/>
  <c r="J58" i="2" s="1"/>
  <c r="J60" i="2" s="1"/>
  <c r="L20" i="2"/>
  <c r="L29" i="2" s="1"/>
  <c r="Y44" i="2"/>
  <c r="L30" i="2" l="1"/>
  <c r="L46" i="2"/>
  <c r="L47" i="2" s="1"/>
  <c r="J64" i="2"/>
  <c r="K47" i="2"/>
  <c r="K52" i="2"/>
  <c r="K54" i="2" s="1"/>
  <c r="K56" i="2" s="1"/>
  <c r="K58" i="2" s="1"/>
  <c r="K60" i="2" s="1"/>
  <c r="M20" i="2"/>
  <c r="M29" i="2" s="1"/>
  <c r="Z44" i="2"/>
  <c r="M30" i="2" l="1"/>
  <c r="M46" i="2"/>
  <c r="M51" i="2" s="1"/>
  <c r="K64" i="2"/>
  <c r="L51" i="2"/>
  <c r="L52" i="2" s="1"/>
  <c r="L54" i="2" s="1"/>
  <c r="L56" i="2" s="1"/>
  <c r="L58" i="2" s="1"/>
  <c r="L60" i="2" s="1"/>
  <c r="N20" i="2"/>
  <c r="N29" i="2" s="1"/>
  <c r="F32" i="7"/>
  <c r="AA44" i="2"/>
  <c r="N30" i="2" l="1"/>
  <c r="N46" i="2"/>
  <c r="N47" i="2" s="1"/>
  <c r="L64" i="2"/>
  <c r="M47" i="2"/>
  <c r="M52" i="2"/>
  <c r="M54" i="2" s="1"/>
  <c r="M56" i="2" s="1"/>
  <c r="M58" i="2" s="1"/>
  <c r="M60" i="2" s="1"/>
  <c r="M64" i="2" s="1"/>
  <c r="O20" i="2"/>
  <c r="O29" i="2" s="1"/>
  <c r="O30" i="2" l="1"/>
  <c r="O46" i="2"/>
  <c r="O47" i="2" s="1"/>
  <c r="N51" i="2"/>
  <c r="N52" i="2" s="1"/>
  <c r="N54" i="2" s="1"/>
  <c r="N56" i="2" s="1"/>
  <c r="N58" i="2" s="1"/>
  <c r="N60" i="2" s="1"/>
  <c r="AB44" i="2"/>
  <c r="F43" i="7"/>
  <c r="N64" i="2" l="1"/>
  <c r="O51" i="2"/>
  <c r="O52" i="2" s="1"/>
  <c r="O54" i="2" s="1"/>
  <c r="O56" i="2" s="1"/>
  <c r="O58" i="2" s="1"/>
  <c r="O60" i="2" s="1"/>
  <c r="F44" i="7"/>
  <c r="AC44" i="2"/>
  <c r="AD44" i="2"/>
  <c r="O64" i="2" l="1"/>
  <c r="AE44" i="2"/>
  <c r="F19" i="7" l="1"/>
  <c r="E18" i="7"/>
  <c r="E20" i="7" s="1"/>
  <c r="E29" i="7" s="1"/>
  <c r="P20" i="2"/>
  <c r="P29" i="2" s="1"/>
  <c r="AF44" i="2"/>
  <c r="E30" i="7" l="1"/>
  <c r="E46" i="7"/>
  <c r="E47" i="7" s="1"/>
  <c r="P30" i="2"/>
  <c r="P46" i="2"/>
  <c r="P51" i="2" s="1"/>
  <c r="P52" i="2" s="1"/>
  <c r="P54" i="2" s="1"/>
  <c r="P56" i="2" s="1"/>
  <c r="P58" i="2" s="1"/>
  <c r="P60" i="2" s="1"/>
  <c r="AG44" i="2"/>
  <c r="P64" i="2" l="1"/>
  <c r="P47" i="2"/>
  <c r="E51" i="7"/>
  <c r="E52" i="7" s="1"/>
  <c r="E54" i="7" s="1"/>
  <c r="E56" i="7" s="1"/>
  <c r="E58" i="7" s="1"/>
  <c r="Q20" i="2"/>
  <c r="Q29" i="2" s="1"/>
  <c r="E60" i="7" l="1"/>
  <c r="K3" i="11"/>
  <c r="Q30" i="2"/>
  <c r="Q46" i="2"/>
  <c r="Q47" i="2" s="1"/>
  <c r="E57" i="7"/>
  <c r="AH44" i="2"/>
  <c r="AI44" i="2"/>
  <c r="G39" i="7" l="1"/>
  <c r="G40" i="7"/>
  <c r="Q51" i="2"/>
  <c r="Q52" i="2" s="1"/>
  <c r="Q54" i="2" s="1"/>
  <c r="Q56" i="2" s="1"/>
  <c r="Q58" i="2" s="1"/>
  <c r="Q60" i="2" s="1"/>
  <c r="AJ44" i="2"/>
  <c r="Q64" i="2" l="1"/>
  <c r="R20" i="2"/>
  <c r="R29" i="2" s="1"/>
  <c r="AK44" i="2"/>
  <c r="R30" i="2" l="1"/>
  <c r="R46" i="2"/>
  <c r="R47" i="2" s="1"/>
  <c r="AL44" i="2"/>
  <c r="R51" i="2" l="1"/>
  <c r="R52" i="2" s="1"/>
  <c r="R54" i="2" s="1"/>
  <c r="R56" i="2" s="1"/>
  <c r="R58" i="2" s="1"/>
  <c r="R60" i="2" s="1"/>
  <c r="AM44" i="2"/>
  <c r="G32" i="7"/>
  <c r="R64" i="2" l="1"/>
  <c r="S20" i="2"/>
  <c r="S29" i="2" s="1"/>
  <c r="S30" i="2" l="1"/>
  <c r="S46" i="2"/>
  <c r="S47" i="2" s="1"/>
  <c r="AN44" i="2"/>
  <c r="G43" i="7"/>
  <c r="S51" i="2" l="1"/>
  <c r="S52" i="2" s="1"/>
  <c r="S54" i="2" s="1"/>
  <c r="S56" i="2" s="1"/>
  <c r="S58" i="2" s="1"/>
  <c r="S60" i="2" s="1"/>
  <c r="G44" i="7"/>
  <c r="S64" i="2" l="1"/>
  <c r="T20" i="2"/>
  <c r="T29" i="2" s="1"/>
  <c r="T30" i="2" l="1"/>
  <c r="T46" i="2"/>
  <c r="T51" i="2" s="1"/>
  <c r="T52" i="2" s="1"/>
  <c r="T54" i="2" s="1"/>
  <c r="T56" i="2" s="1"/>
  <c r="T58" i="2" s="1"/>
  <c r="T60" i="2" s="1"/>
  <c r="T64" i="2" l="1"/>
  <c r="T47" i="2"/>
  <c r="U20" i="2" l="1"/>
  <c r="U29" i="2" s="1"/>
  <c r="U30" i="2" l="1"/>
  <c r="U46" i="2"/>
  <c r="U51" i="2" s="1"/>
  <c r="U52" i="2" s="1"/>
  <c r="V20" i="2"/>
  <c r="V29" i="2" s="1"/>
  <c r="V30" i="2" l="1"/>
  <c r="V46" i="2"/>
  <c r="V51" i="2" s="1"/>
  <c r="V52" i="2" s="1"/>
  <c r="U47" i="2"/>
  <c r="G19" i="7"/>
  <c r="U54" i="2"/>
  <c r="U56" i="2" s="1"/>
  <c r="U58" i="2" s="1"/>
  <c r="U60" i="2" s="1"/>
  <c r="W20" i="2"/>
  <c r="W29" i="2" s="1"/>
  <c r="W30" i="2" l="1"/>
  <c r="W46" i="2"/>
  <c r="W47" i="2" s="1"/>
  <c r="U64" i="2"/>
  <c r="V47" i="2"/>
  <c r="V54" i="2"/>
  <c r="V56" i="2" s="1"/>
  <c r="V58" i="2" s="1"/>
  <c r="V60" i="2" s="1"/>
  <c r="X20" i="2"/>
  <c r="X29" i="2" s="1"/>
  <c r="X30" i="2" l="1"/>
  <c r="X46" i="2"/>
  <c r="X51" i="2" s="1"/>
  <c r="V64" i="2"/>
  <c r="W51" i="2"/>
  <c r="W52" i="2" s="1"/>
  <c r="W54" i="2" s="1"/>
  <c r="W56" i="2" s="1"/>
  <c r="W58" i="2" s="1"/>
  <c r="W60" i="2" s="1"/>
  <c r="Y20" i="2"/>
  <c r="Y29" i="2" s="1"/>
  <c r="Y30" i="2" l="1"/>
  <c r="Y46" i="2"/>
  <c r="Y47" i="2" s="1"/>
  <c r="W64" i="2"/>
  <c r="X47" i="2"/>
  <c r="X52" i="2"/>
  <c r="X54" i="2" s="1"/>
  <c r="X56" i="2" s="1"/>
  <c r="X58" i="2" s="1"/>
  <c r="X60" i="2" s="1"/>
  <c r="Z20" i="2"/>
  <c r="Z29" i="2" s="1"/>
  <c r="Z30" i="2" l="1"/>
  <c r="Z46" i="2"/>
  <c r="Z51" i="2" s="1"/>
  <c r="X64" i="2"/>
  <c r="Y51" i="2"/>
  <c r="Y52" i="2" s="1"/>
  <c r="Y54" i="2" s="1"/>
  <c r="Y56" i="2" s="1"/>
  <c r="Y58" i="2" s="1"/>
  <c r="Y60" i="2" s="1"/>
  <c r="Y64" i="2" s="1"/>
  <c r="AA20" i="2"/>
  <c r="AA29" i="2" s="1"/>
  <c r="AA30" i="2" l="1"/>
  <c r="AA46" i="2"/>
  <c r="AA47" i="2" s="1"/>
  <c r="Z52" i="2"/>
  <c r="Z54" i="2" s="1"/>
  <c r="Z56" i="2" s="1"/>
  <c r="Z58" i="2" s="1"/>
  <c r="Z60" i="2" s="1"/>
  <c r="Z47" i="2"/>
  <c r="Z64" i="2" l="1"/>
  <c r="AA51" i="2"/>
  <c r="AA52" i="2" s="1"/>
  <c r="AA54" i="2" s="1"/>
  <c r="AA56" i="2" s="1"/>
  <c r="AA58" i="2" s="1"/>
  <c r="AA60" i="2" s="1"/>
  <c r="AA64" i="2" l="1"/>
  <c r="F18" i="7"/>
  <c r="AB20" i="2"/>
  <c r="AB29" i="2" s="1"/>
  <c r="AB30" i="2" l="1"/>
  <c r="AB46" i="2"/>
  <c r="AB47" i="2" s="1"/>
  <c r="F20" i="7"/>
  <c r="F21" i="7" s="1"/>
  <c r="F29" i="7" l="1"/>
  <c r="AB51" i="2"/>
  <c r="AB52" i="2" s="1"/>
  <c r="AB54" i="2" s="1"/>
  <c r="AB56" i="2" s="1"/>
  <c r="AB58" i="2" s="1"/>
  <c r="AB60" i="2" s="1"/>
  <c r="AC20" i="2"/>
  <c r="AC29" i="2" s="1"/>
  <c r="F30" i="7" l="1"/>
  <c r="F46" i="7"/>
  <c r="F51" i="7" s="1"/>
  <c r="F52" i="7" s="1"/>
  <c r="F54" i="7" s="1"/>
  <c r="F56" i="7" s="1"/>
  <c r="F57" i="7" s="1"/>
  <c r="AC30" i="2"/>
  <c r="AC46" i="2"/>
  <c r="AC51" i="2" s="1"/>
  <c r="AC52" i="2" s="1"/>
  <c r="AC54" i="2" s="1"/>
  <c r="AC56" i="2" s="1"/>
  <c r="AC58" i="2" s="1"/>
  <c r="AC60" i="2" s="1"/>
  <c r="AB64" i="2"/>
  <c r="F47" i="7" l="1"/>
  <c r="F58" i="7"/>
  <c r="L3" i="11" s="1"/>
  <c r="AC64" i="2"/>
  <c r="AC47" i="2"/>
  <c r="AD20" i="2"/>
  <c r="AD29" i="2" s="1"/>
  <c r="F60" i="7" l="1"/>
  <c r="AD30" i="2"/>
  <c r="AD46" i="2"/>
  <c r="AD47" i="2" s="1"/>
  <c r="AD51" i="2" l="1"/>
  <c r="AD52" i="2" s="1"/>
  <c r="AD54" i="2" s="1"/>
  <c r="AD56" i="2" s="1"/>
  <c r="AD58" i="2" s="1"/>
  <c r="AD60" i="2" s="1"/>
  <c r="AE20" i="2"/>
  <c r="AE29" i="2" s="1"/>
  <c r="AE30" i="2" l="1"/>
  <c r="AE46" i="2"/>
  <c r="AE47" i="2" s="1"/>
  <c r="AD64" i="2"/>
  <c r="AF20" i="2"/>
  <c r="AF29" i="2" s="1"/>
  <c r="AF30" i="2" l="1"/>
  <c r="AF46" i="2"/>
  <c r="AF47" i="2" s="1"/>
  <c r="AE51" i="2"/>
  <c r="AE52" i="2" s="1"/>
  <c r="AE54" i="2" s="1"/>
  <c r="AE56" i="2" s="1"/>
  <c r="AE58" i="2" s="1"/>
  <c r="AE60" i="2" s="1"/>
  <c r="AE64" i="2" l="1"/>
  <c r="AF51" i="2"/>
  <c r="AF52" i="2" s="1"/>
  <c r="AF54" i="2" s="1"/>
  <c r="AF56" i="2" s="1"/>
  <c r="AF58" i="2" s="1"/>
  <c r="AF60" i="2" s="1"/>
  <c r="AF64" i="2" l="1"/>
  <c r="AG20" i="2"/>
  <c r="AG29" i="2" s="1"/>
  <c r="AG30" i="2" l="1"/>
  <c r="AG46" i="2"/>
  <c r="AG47" i="2" s="1"/>
  <c r="AH20" i="2"/>
  <c r="AH29" i="2" s="1"/>
  <c r="AH30" i="2" l="1"/>
  <c r="AH46" i="2"/>
  <c r="AH47" i="2" s="1"/>
  <c r="AG51" i="2"/>
  <c r="AG52" i="2" s="1"/>
  <c r="AG54" i="2" s="1"/>
  <c r="AG56" i="2" s="1"/>
  <c r="AG58" i="2" s="1"/>
  <c r="AG60" i="2" s="1"/>
  <c r="AI20" i="2"/>
  <c r="AI29" i="2" s="1"/>
  <c r="AI30" i="2" l="1"/>
  <c r="AI46" i="2"/>
  <c r="AI47" i="2" s="1"/>
  <c r="AG64" i="2"/>
  <c r="AH51" i="2"/>
  <c r="AH52" i="2" s="1"/>
  <c r="AH54" i="2" s="1"/>
  <c r="AH56" i="2" s="1"/>
  <c r="AH58" i="2" s="1"/>
  <c r="AH60" i="2" s="1"/>
  <c r="AJ20" i="2"/>
  <c r="AJ29" i="2" s="1"/>
  <c r="AJ30" i="2" l="1"/>
  <c r="AJ46" i="2"/>
  <c r="AJ51" i="2" s="1"/>
  <c r="AH64" i="2"/>
  <c r="AI51" i="2"/>
  <c r="AI52" i="2" s="1"/>
  <c r="AI54" i="2" s="1"/>
  <c r="AI56" i="2" s="1"/>
  <c r="AI58" i="2" s="1"/>
  <c r="AI60" i="2" s="1"/>
  <c r="AI64" i="2" s="1"/>
  <c r="AK20" i="2"/>
  <c r="AK29" i="2" s="1"/>
  <c r="AK30" i="2" l="1"/>
  <c r="AK46" i="2"/>
  <c r="AK47" i="2" s="1"/>
  <c r="AJ52" i="2"/>
  <c r="AJ54" i="2" s="1"/>
  <c r="AJ56" i="2" s="1"/>
  <c r="AJ58" i="2" s="1"/>
  <c r="AJ60" i="2" s="1"/>
  <c r="AJ64" i="2" s="1"/>
  <c r="AJ47" i="2"/>
  <c r="AL20" i="2"/>
  <c r="AL29" i="2" s="1"/>
  <c r="AL30" i="2" l="1"/>
  <c r="AL46" i="2"/>
  <c r="AL47" i="2" s="1"/>
  <c r="AK51" i="2"/>
  <c r="AK52" i="2" s="1"/>
  <c r="AK54" i="2" s="1"/>
  <c r="AK56" i="2" s="1"/>
  <c r="AK58" i="2" s="1"/>
  <c r="AK60" i="2" s="1"/>
  <c r="AM20" i="2"/>
  <c r="AM29" i="2" s="1"/>
  <c r="AM30" i="2" l="1"/>
  <c r="AM46" i="2"/>
  <c r="AM51" i="2" s="1"/>
  <c r="AK64" i="2"/>
  <c r="AL51" i="2"/>
  <c r="AL52" i="2" s="1"/>
  <c r="AL54" i="2" s="1"/>
  <c r="AL56" i="2" s="1"/>
  <c r="AL58" i="2" s="1"/>
  <c r="AL60" i="2" s="1"/>
  <c r="AL64" i="2" l="1"/>
  <c r="AM52" i="2"/>
  <c r="AM54" i="2" s="1"/>
  <c r="AM56" i="2" s="1"/>
  <c r="AM58" i="2" s="1"/>
  <c r="AM60" i="2" s="1"/>
  <c r="AM47" i="2"/>
  <c r="G18" i="7"/>
  <c r="AN20" i="2"/>
  <c r="AN29" i="2" s="1"/>
  <c r="AN30" i="2" l="1"/>
  <c r="AN46" i="2"/>
  <c r="AN47" i="2" s="1"/>
  <c r="AM64" i="2"/>
  <c r="G20" i="7"/>
  <c r="G29" i="7" l="1"/>
  <c r="G46" i="7" s="1"/>
  <c r="G47" i="7" s="1"/>
  <c r="D24" i="13" s="1"/>
  <c r="G21" i="7"/>
  <c r="AN51" i="2"/>
  <c r="AN52" i="2" s="1"/>
  <c r="AN54" i="2" s="1"/>
  <c r="AN56" i="2" s="1"/>
  <c r="AN58" i="2" s="1"/>
  <c r="AN60" i="2" s="1"/>
  <c r="G30" i="7" l="1"/>
  <c r="E63" i="2"/>
  <c r="G51" i="7"/>
  <c r="G52" i="7" s="1"/>
  <c r="G54" i="7" s="1"/>
  <c r="G56" i="7" s="1"/>
  <c r="G58" i="7" s="1"/>
  <c r="M3" i="11" s="1"/>
  <c r="AN64" i="2"/>
  <c r="D20" i="13" s="1"/>
  <c r="AN63" i="2"/>
  <c r="F63" i="2"/>
  <c r="H63" i="2"/>
  <c r="G63" i="2"/>
  <c r="I63" i="2"/>
  <c r="K63" i="2"/>
  <c r="J63" i="2"/>
  <c r="L63" i="2"/>
  <c r="M63" i="2"/>
  <c r="N63" i="2"/>
  <c r="O63" i="2"/>
  <c r="P63" i="2"/>
  <c r="Q63" i="2"/>
  <c r="R63" i="2"/>
  <c r="S63" i="2"/>
  <c r="T63" i="2"/>
  <c r="U63" i="2"/>
  <c r="V63" i="2"/>
  <c r="X63" i="2"/>
  <c r="W63" i="2"/>
  <c r="AA63" i="2"/>
  <c r="Y63" i="2"/>
  <c r="Z63" i="2"/>
  <c r="AB63" i="2"/>
  <c r="AC63" i="2"/>
  <c r="AD63" i="2"/>
  <c r="AF63" i="2"/>
  <c r="AE63" i="2"/>
  <c r="AG63" i="2"/>
  <c r="AI63" i="2"/>
  <c r="AH63" i="2"/>
  <c r="AM63" i="2"/>
  <c r="AJ63" i="2"/>
  <c r="AK63" i="2"/>
  <c r="AL63" i="2"/>
  <c r="D14" i="13" l="1"/>
  <c r="G57" i="7"/>
  <c r="G60" i="7"/>
  <c r="D28" i="13" s="1"/>
  <c r="D18" i="13" l="1"/>
  <c r="J3" i="11" s="1"/>
  <c r="D2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Eran</author>
  </authors>
  <commentList>
    <comment ref="C14" authorId="0" shapeId="0" xr:uid="{0452C82D-A5B2-4E70-8AF7-65770C1F8757}">
      <text>
        <r>
          <rPr>
            <b/>
            <sz val="9"/>
            <color indexed="81"/>
            <rFont val="Tahoma"/>
            <family val="2"/>
          </rPr>
          <t>Eran:</t>
        </r>
        <r>
          <rPr>
            <sz val="9"/>
            <color indexed="81"/>
            <rFont val="Tahoma"/>
            <family val="2"/>
          </rPr>
          <t xml:space="preserve">
The month which is expected to be the lowest cumulative amount over the life of the venture</t>
        </r>
      </text>
    </comment>
    <comment ref="C16" authorId="0" shapeId="0" xr:uid="{3FE83B9E-285B-426A-8931-2FD9B31B654C}">
      <text>
        <r>
          <rPr>
            <b/>
            <sz val="9"/>
            <color indexed="81"/>
            <rFont val="Tahoma"/>
            <family val="2"/>
          </rPr>
          <t>Eran:</t>
        </r>
        <r>
          <rPr>
            <sz val="9"/>
            <color indexed="81"/>
            <rFont val="Tahoma"/>
            <family val="2"/>
          </rPr>
          <t xml:space="preserve">
The amount that needs to be raised in order to get started with the venture (inclusing investment)</t>
        </r>
      </text>
    </comment>
    <comment ref="C18" authorId="0" shapeId="0" xr:uid="{63741D8C-652D-426D-8D66-CED2F3F323E8}">
      <text>
        <r>
          <rPr>
            <b/>
            <sz val="9"/>
            <color indexed="81"/>
            <rFont val="Tahoma"/>
            <family val="2"/>
          </rPr>
          <t>Eran:</t>
        </r>
        <r>
          <rPr>
            <sz val="9"/>
            <color indexed="81"/>
            <rFont val="Tahoma"/>
            <family val="2"/>
          </rPr>
          <t xml:space="preserve">
Because the nature of plans is inaccurate we take an excess amount in order to meet our commitment</t>
        </r>
      </text>
    </comment>
    <comment ref="C20" authorId="0" shapeId="0" xr:uid="{642798E7-0B03-4BDE-8ADB-1D02881F8D5D}">
      <text>
        <r>
          <rPr>
            <b/>
            <sz val="9"/>
            <color indexed="81"/>
            <rFont val="Tahoma"/>
            <family val="2"/>
          </rPr>
          <t>Eran:</t>
        </r>
        <r>
          <rPr>
            <sz val="9"/>
            <color indexed="81"/>
            <rFont val="Tahoma"/>
            <family val="2"/>
          </rPr>
          <t xml:space="preserve">
The month in which there will be a balance point with the 0.</t>
        </r>
      </text>
    </comment>
  </commentList>
</comments>
</file>

<file path=xl/sharedStrings.xml><?xml version="1.0" encoding="utf-8"?>
<sst xmlns="http://schemas.openxmlformats.org/spreadsheetml/2006/main" count="276" uniqueCount="156">
  <si>
    <t>Rent</t>
  </si>
  <si>
    <t>Accounting</t>
  </si>
  <si>
    <t>Legal</t>
  </si>
  <si>
    <t>Office Supplies</t>
  </si>
  <si>
    <t>Marketing</t>
  </si>
  <si>
    <t>Freelancers/Consultants</t>
  </si>
  <si>
    <t>IT</t>
  </si>
  <si>
    <t>Culture/Entertainment</t>
  </si>
  <si>
    <t>Travel</t>
  </si>
  <si>
    <t>Other</t>
  </si>
  <si>
    <t>Total Revenue</t>
  </si>
  <si>
    <t>Profitability</t>
  </si>
  <si>
    <t>Financial expenses</t>
  </si>
  <si>
    <t>Profit / (Loss) after finance</t>
  </si>
  <si>
    <t>Tax</t>
  </si>
  <si>
    <t>Profit after Tax</t>
  </si>
  <si>
    <t>Ebitda</t>
  </si>
  <si>
    <t>Earnings Before Interest, Tax, Depreciation, and Amortization</t>
  </si>
  <si>
    <t>cumulative Profit / (Loss) for tax cal.</t>
  </si>
  <si>
    <t>cumulative EBITDA</t>
  </si>
  <si>
    <t>min point</t>
  </si>
  <si>
    <t>BE point</t>
  </si>
  <si>
    <t>years</t>
  </si>
  <si>
    <t>IRR</t>
  </si>
  <si>
    <t>IRR Calculation</t>
  </si>
  <si>
    <t>calculated rasing Amount</t>
  </si>
  <si>
    <t>Actual raising amount</t>
  </si>
  <si>
    <t>th month</t>
  </si>
  <si>
    <t>Product 1</t>
  </si>
  <si>
    <t>Product 2</t>
  </si>
  <si>
    <t>Monthly growth %</t>
  </si>
  <si>
    <t>Other %</t>
  </si>
  <si>
    <t>Guidelines for operating the financial model</t>
  </si>
  <si>
    <t>The file gives an indication of business activity for 36 months (3 years). The model is based on assumptions, the file does not go down to a sufficient resolution and allows the feasibility of the project to be examined.</t>
  </si>
  <si>
    <t>Specify Sales Start Month (1-36)</t>
  </si>
  <si>
    <t># of units sold first month</t>
  </si>
  <si>
    <t>Units monthly growth (%)</t>
  </si>
  <si>
    <t>Fill in the following expense items:</t>
  </si>
  <si>
    <t>Price per unit sold $</t>
  </si>
  <si>
    <t>Monthly amount $</t>
  </si>
  <si>
    <t>A safety factor to raise capital</t>
  </si>
  <si>
    <t>other - is unknown expenses, calculated as a percentage of the total known expense</t>
  </si>
  <si>
    <t>Recruitment expense is a one-time expense every time a new employee is recruited, which includes a computer, a desk, a chair, and other equipment.</t>
  </si>
  <si>
    <t>Monthly Expenses</t>
  </si>
  <si>
    <t>Role</t>
  </si>
  <si>
    <t>Personnel / HR expenses</t>
  </si>
  <si>
    <t>Gross salary
$</t>
  </si>
  <si>
    <t>Start month
(1-36)</t>
  </si>
  <si>
    <t>Employer cost
formula</t>
  </si>
  <si>
    <t>Product / Service 1</t>
  </si>
  <si>
    <t>Product / Service 2</t>
  </si>
  <si>
    <t>When you fill out, please refer For a monthly amount, a starting month, a monthly increase in percentages</t>
  </si>
  <si>
    <t>total HC</t>
  </si>
  <si>
    <t>Monthly diference</t>
  </si>
  <si>
    <t>Total HR exp.</t>
  </si>
  <si>
    <t>Head Count</t>
  </si>
  <si>
    <t>Salries Exp.</t>
  </si>
  <si>
    <t>Model results</t>
  </si>
  <si>
    <t>(th month)</t>
  </si>
  <si>
    <r>
      <t xml:space="preserve">employer cost is </t>
    </r>
    <r>
      <rPr>
        <i/>
        <u/>
        <sz val="10"/>
        <color rgb="FF0070C0"/>
        <rFont val="Arial"/>
        <family val="2"/>
        <scheme val="minor"/>
      </rPr>
      <t>calculated</t>
    </r>
    <r>
      <rPr>
        <i/>
        <sz val="10"/>
        <color rgb="FF0070C0"/>
        <rFont val="Arial"/>
        <family val="2"/>
        <scheme val="minor"/>
      </rPr>
      <t xml:space="preserve"> based on additional </t>
    </r>
  </si>
  <si>
    <t>General parametrs:</t>
  </si>
  <si>
    <t>Revenues - Fill in the expected income line as follows:</t>
  </si>
  <si>
    <t>Annual Growth</t>
  </si>
  <si>
    <t>start month 
(1-36)</t>
  </si>
  <si>
    <t>Direct cost</t>
  </si>
  <si>
    <t>If the product / service you are selling has a direct cost of raw materials, stocking up should indicate the percentage here</t>
  </si>
  <si>
    <t>Department</t>
  </si>
  <si>
    <t>management</t>
  </si>
  <si>
    <t>ops</t>
  </si>
  <si>
    <t># Product 1</t>
  </si>
  <si>
    <t># Product 2</t>
  </si>
  <si>
    <t>direct costs product 1</t>
  </si>
  <si>
    <t>direct costs product 2</t>
  </si>
  <si>
    <t>OPS employees</t>
  </si>
  <si>
    <t>Gross Profit</t>
  </si>
  <si>
    <t>additional employee</t>
  </si>
  <si>
    <t>Hiring Costs $ OPS</t>
  </si>
  <si>
    <t>Hiring Costs $ Management</t>
  </si>
  <si>
    <t>Total Direct costs</t>
  </si>
  <si>
    <t>Gross Profitability</t>
  </si>
  <si>
    <t>Total G&amp;A costs</t>
  </si>
  <si>
    <t>Operating Profit / (Loss)</t>
  </si>
  <si>
    <t>Management employees</t>
  </si>
  <si>
    <t>Hiring Costs management</t>
  </si>
  <si>
    <t>Hiring Costs OPS</t>
  </si>
  <si>
    <t>Amount of equipment (stock, machinery, other)</t>
  </si>
  <si>
    <t>Employees should be classified as operations workers OR management workers</t>
  </si>
  <si>
    <t>#</t>
  </si>
  <si>
    <t>yearly growth</t>
  </si>
  <si>
    <t>Mobile:</t>
  </si>
  <si>
    <t>eMail:</t>
  </si>
  <si>
    <t>FB bussiness page:</t>
  </si>
  <si>
    <t>https://www.facebook.com/EarnMore21</t>
  </si>
  <si>
    <t>Linkedin profile</t>
  </si>
  <si>
    <t>https://www.linkedin.com/in/eran-mor-99735265/</t>
  </si>
  <si>
    <t>Site:</t>
  </si>
  <si>
    <t>https://earnmore.co.il/</t>
  </si>
  <si>
    <t>The purpose of the file is to get an indication of the feasibility of a business venture.</t>
  </si>
  <si>
    <t>The file consists of five sheets. One sheet for writing and editing, three sheets are used for calculations, do not touch them.</t>
  </si>
  <si>
    <t>The last one is the financial model results</t>
  </si>
  <si>
    <t>1.</t>
  </si>
  <si>
    <t>Model Assumptions</t>
  </si>
  <si>
    <t>In this file you can implement all the model assumptions regarding income, expenses and other parameters.</t>
  </si>
  <si>
    <t>In the same sheet appear the financial results of the model in the form of a dashboard which emphasizes the main parameters and allows decision-making on a data basis.</t>
  </si>
  <si>
    <t>This is where the model assumptions come in.</t>
  </si>
  <si>
    <t xml:space="preserve">at different prices (NIS / dollar) and entry into the market at different times (number of months between 1-36), </t>
  </si>
  <si>
    <t xml:space="preserve">also you can specify the number of units sold in the first month of sales (number of units) </t>
  </si>
  <si>
    <t>and Monthly increase in sales (in percent)</t>
  </si>
  <si>
    <t>With respect to expenses, the items relevant to the venture should be used.</t>
  </si>
  <si>
    <t xml:space="preserve">You can specify a monthly expense amount for each item, </t>
  </si>
  <si>
    <t>choose which month the expense starts operating and the percentage increase in the specific expense.</t>
  </si>
  <si>
    <t xml:space="preserve">Manpower and wage cost, we have created a dedicated table in which </t>
  </si>
  <si>
    <t>you can indicate the position, the month of commencement of employment and gross wage.</t>
  </si>
  <si>
    <t>2.</t>
  </si>
  <si>
    <t>Yearly Model</t>
  </si>
  <si>
    <t>Presents a financial model with an annual resolution - for 3 years ahead</t>
  </si>
  <si>
    <t>3.</t>
  </si>
  <si>
    <t>Monthly Model</t>
  </si>
  <si>
    <t>Financial model with a monthly resolution for 36 months.</t>
  </si>
  <si>
    <t>A file used for calculations and implementation of model assumptions.</t>
  </si>
  <si>
    <t>4.</t>
  </si>
  <si>
    <t>HR_HC</t>
  </si>
  <si>
    <t>This is a calculation file that refers to manpower and wages</t>
  </si>
  <si>
    <t>according to the definitions that were defined and recorded in the model assumptions.</t>
  </si>
  <si>
    <t>5.</t>
  </si>
  <si>
    <t>Dashboard</t>
  </si>
  <si>
    <t>A sheet that presents the important parameters for deciding whether or not it is worthwhile to implement the project.</t>
  </si>
  <si>
    <t>Investment</t>
  </si>
  <si>
    <t>fill in all 4 parametrs</t>
  </si>
  <si>
    <t>calculated cells - for indication</t>
  </si>
  <si>
    <t>fill in if applicable</t>
  </si>
  <si>
    <t>it's common to place  
5%-15%</t>
  </si>
  <si>
    <t>Operating profitability Year 3</t>
  </si>
  <si>
    <t>Operating profitability</t>
  </si>
  <si>
    <t xml:space="preserve">The model consists of a row of income, in this model you can refer to two products </t>
  </si>
  <si>
    <t>product 1 costs</t>
  </si>
  <si>
    <t>product 2 costs</t>
  </si>
  <si>
    <t>Dashboard Link</t>
  </si>
  <si>
    <t>month</t>
  </si>
  <si>
    <r>
      <rPr>
        <u/>
        <sz val="11"/>
        <color rgb="FFFFFF00"/>
        <rFont val="Arial"/>
        <family val="2"/>
        <scheme val="minor"/>
      </rPr>
      <t>Please fill in all:</t>
    </r>
    <r>
      <rPr>
        <sz val="11"/>
        <color theme="0"/>
        <rFont val="Arial"/>
        <family val="2"/>
        <scheme val="minor"/>
      </rPr>
      <t xml:space="preserve"> </t>
    </r>
    <r>
      <rPr>
        <i/>
        <sz val="12"/>
        <color theme="0"/>
        <rFont val="Arial"/>
        <family val="2"/>
        <scheme val="minor"/>
      </rPr>
      <t>blue &amp; white cells</t>
    </r>
  </si>
  <si>
    <t>Please fill in the relevant sections for your business plan. Including:
1. amount
2. start month
3. monthly growth</t>
  </si>
  <si>
    <r>
      <t xml:space="preserve">Please fill in the relevant positions for your business plan,
1. please refer to the job title,
2. job start - month
3. gross monthly amount.
</t>
    </r>
    <r>
      <rPr>
        <b/>
        <i/>
        <sz val="10"/>
        <color rgb="FFFFFF00"/>
        <rFont val="Arial"/>
        <family val="2"/>
        <scheme val="minor"/>
      </rPr>
      <t>Do not fill the gray cells.</t>
    </r>
    <r>
      <rPr>
        <sz val="10"/>
        <color theme="0"/>
        <rFont val="Arial"/>
        <family val="2"/>
        <scheme val="minor"/>
      </rPr>
      <t xml:space="preserve"> 
This is a calculated cell which calculates the cost of the employer</t>
    </r>
  </si>
  <si>
    <t>After filling in all details, click the dashboard link to check the finanial results</t>
  </si>
  <si>
    <t>???</t>
  </si>
  <si>
    <t>Contact us and we will find out together</t>
  </si>
  <si>
    <t>....</t>
  </si>
  <si>
    <t>.......</t>
  </si>
  <si>
    <t>.........</t>
  </si>
  <si>
    <t>Burn Rate</t>
  </si>
  <si>
    <t>In the full file</t>
  </si>
  <si>
    <r>
      <rPr>
        <b/>
        <i/>
        <sz val="12"/>
        <color rgb="FF00B050"/>
        <rFont val="Arial"/>
        <family val="2"/>
        <scheme val="minor"/>
      </rPr>
      <t>GO</t>
    </r>
    <r>
      <rPr>
        <b/>
        <i/>
        <sz val="12"/>
        <color theme="1"/>
        <rFont val="Arial"/>
        <family val="2"/>
        <scheme val="minor"/>
      </rPr>
      <t xml:space="preserve"> / </t>
    </r>
    <r>
      <rPr>
        <b/>
        <i/>
        <sz val="12"/>
        <color rgb="FFFF0000"/>
        <rFont val="Arial"/>
        <family val="2"/>
        <scheme val="minor"/>
      </rPr>
      <t>NO GO</t>
    </r>
    <r>
      <rPr>
        <b/>
        <i/>
        <sz val="12"/>
        <color theme="1"/>
        <rFont val="Arial"/>
        <family val="2"/>
        <scheme val="minor"/>
      </rPr>
      <t xml:space="preserve"> - </t>
    </r>
  </si>
  <si>
    <t>Answers can be found in the full file</t>
  </si>
  <si>
    <r>
      <rPr>
        <i/>
        <u/>
        <sz val="11"/>
        <color theme="0"/>
        <rFont val="Arial"/>
        <family val="2"/>
        <scheme val="minor"/>
      </rPr>
      <t>Disclaimer:</t>
    </r>
    <r>
      <rPr>
        <i/>
        <sz val="11"/>
        <color theme="0"/>
        <rFont val="Arial"/>
        <family val="2"/>
        <scheme val="minor"/>
      </rPr>
      <t xml:space="preserve"> This is a sophisticated calculator and it is provided to you free of charge.
'Earn More' does not have and will not have any professional responsibility for its use and / or the business consequences that may result from its use.</t>
    </r>
  </si>
  <si>
    <t>Economist</t>
  </si>
  <si>
    <t xml:space="preserve"> 054-686-8778</t>
  </si>
  <si>
    <t>eilon@earnmore.co.il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</si>
</sst>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₪-40D]\ #,##0.00;[$₪-40D]\ \-#,##0.00"/>
    <numFmt numFmtId="167" formatCode="#,##0.0_);\(#,##0.0\)"/>
  </numFmts>
  <fonts count="4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0070C0"/>
      <name val="Arial"/>
      <family val="2"/>
      <scheme val="minor"/>
    </font>
    <font>
      <i/>
      <sz val="12"/>
      <color theme="1"/>
      <name val="Arial"/>
      <family val="2"/>
      <scheme val="minor"/>
    </font>
    <font>
      <i/>
      <sz val="9"/>
      <color rgb="FF0070C0"/>
      <name val="Arial"/>
      <family val="2"/>
      <scheme val="minor"/>
    </font>
    <font>
      <sz val="10"/>
      <color rgb="FF000000"/>
      <name val="Arial"/>
      <family val="2"/>
    </font>
    <font>
      <sz val="11"/>
      <color theme="0"/>
      <name val="Arial"/>
      <family val="2"/>
      <scheme val="minor"/>
    </font>
    <font>
      <i/>
      <sz val="11"/>
      <color rgb="FF002060"/>
      <name val="Arial"/>
      <family val="2"/>
      <scheme val="minor"/>
    </font>
    <font>
      <i/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Arial"/>
      <family val="2"/>
    </font>
    <font>
      <i/>
      <u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i/>
      <sz val="11"/>
      <color theme="1" tint="0.499984740745262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i/>
      <sz val="10"/>
      <color rgb="FF0070C0"/>
      <name val="Arial"/>
      <family val="2"/>
      <scheme val="minor"/>
    </font>
    <font>
      <i/>
      <u/>
      <sz val="10"/>
      <color rgb="FF0070C0"/>
      <name val="Arial"/>
      <family val="2"/>
      <scheme val="minor"/>
    </font>
    <font>
      <i/>
      <sz val="11"/>
      <color theme="1" tint="0.34998626667073579"/>
      <name val="Arial"/>
      <family val="2"/>
      <scheme val="minor"/>
    </font>
    <font>
      <b/>
      <i/>
      <sz val="11"/>
      <color rgb="FF0070C0"/>
      <name val="Arial"/>
      <family val="2"/>
      <scheme val="minor"/>
    </font>
    <font>
      <i/>
      <sz val="11"/>
      <color rgb="FF7030A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i/>
      <sz val="10"/>
      <color rgb="FFFFFF00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  <scheme val="minor"/>
    </font>
    <font>
      <u/>
      <sz val="11"/>
      <color rgb="FFFFFF00"/>
      <name val="Arial"/>
      <family val="2"/>
      <scheme val="minor"/>
    </font>
    <font>
      <i/>
      <sz val="12"/>
      <color theme="0"/>
      <name val="Arial"/>
      <family val="2"/>
      <scheme val="minor"/>
    </font>
    <font>
      <b/>
      <i/>
      <u/>
      <sz val="12"/>
      <color theme="0"/>
      <name val="Arial"/>
      <family val="2"/>
      <scheme val="minor"/>
    </font>
    <font>
      <i/>
      <sz val="14"/>
      <color theme="0"/>
      <name val="Arial"/>
      <family val="2"/>
      <scheme val="minor"/>
    </font>
    <font>
      <i/>
      <sz val="11"/>
      <color rgb="FFFFFF00"/>
      <name val="Arial"/>
      <family val="2"/>
      <scheme val="minor"/>
    </font>
    <font>
      <i/>
      <sz val="16"/>
      <color theme="0"/>
      <name val="Arial"/>
      <family val="2"/>
      <scheme val="minor"/>
    </font>
    <font>
      <b/>
      <i/>
      <sz val="12"/>
      <color rgb="FF00B050"/>
      <name val="Arial"/>
      <family val="2"/>
      <scheme val="minor"/>
    </font>
    <font>
      <b/>
      <i/>
      <sz val="12"/>
      <color rgb="FFFF0000"/>
      <name val="Arial"/>
      <family val="2"/>
      <scheme val="minor"/>
    </font>
    <font>
      <i/>
      <u/>
      <sz val="11"/>
      <color theme="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1B78"/>
        <bgColor indexed="64"/>
      </patternFill>
    </fill>
    <fill>
      <patternFill patternType="solid">
        <fgColor theme="8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0" xfId="1" applyNumberFormat="1" applyFont="1"/>
    <xf numFmtId="165" fontId="0" fillId="0" borderId="0" xfId="0" applyNumberFormat="1"/>
    <xf numFmtId="0" fontId="0" fillId="0" borderId="5" xfId="0" applyBorder="1"/>
    <xf numFmtId="0" fontId="4" fillId="0" borderId="0" xfId="0" applyFont="1" applyAlignment="1">
      <alignment vertical="center"/>
    </xf>
    <xf numFmtId="0" fontId="0" fillId="0" borderId="0" xfId="0" applyBorder="1"/>
    <xf numFmtId="9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/>
    <xf numFmtId="0" fontId="7" fillId="2" borderId="0" xfId="0" applyFont="1" applyFill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6" fillId="3" borderId="16" xfId="0" applyNumberFormat="1" applyFont="1" applyFill="1" applyBorder="1"/>
    <xf numFmtId="0" fontId="6" fillId="3" borderId="1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2" applyNumberFormat="1" applyFont="1" applyBorder="1"/>
    <xf numFmtId="165" fontId="0" fillId="0" borderId="9" xfId="2" applyNumberFormat="1" applyFont="1" applyBorder="1"/>
    <xf numFmtId="9" fontId="2" fillId="0" borderId="2" xfId="1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0" fillId="0" borderId="1" xfId="0" applyBorder="1"/>
    <xf numFmtId="9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 wrapText="1"/>
    </xf>
    <xf numFmtId="37" fontId="0" fillId="0" borderId="0" xfId="0" applyNumberFormat="1"/>
    <xf numFmtId="5" fontId="0" fillId="0" borderId="0" xfId="0" applyNumberFormat="1" applyBorder="1"/>
    <xf numFmtId="37" fontId="0" fillId="0" borderId="0" xfId="0" applyNumberFormat="1" applyBorder="1"/>
    <xf numFmtId="9" fontId="0" fillId="0" borderId="0" xfId="0" applyNumberFormat="1" applyBorder="1" applyAlignment="1">
      <alignment vertical="top" wrapText="1"/>
    </xf>
    <xf numFmtId="0" fontId="0" fillId="0" borderId="16" xfId="0" applyBorder="1" applyAlignment="1">
      <alignment horizontal="centerContinuous"/>
    </xf>
    <xf numFmtId="0" fontId="12" fillId="0" borderId="0" xfId="0" applyFont="1" applyAlignment="1">
      <alignment horizontal="centerContinuous" vertical="top" wrapText="1"/>
    </xf>
    <xf numFmtId="0" fontId="13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2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0" fillId="0" borderId="21" xfId="0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Continuous" vertical="top" wrapText="1"/>
    </xf>
    <xf numFmtId="0" fontId="17" fillId="0" borderId="0" xfId="0" applyFont="1" applyBorder="1" applyAlignment="1">
      <alignment horizontal="centerContinuous"/>
    </xf>
    <xf numFmtId="9" fontId="17" fillId="0" borderId="0" xfId="0" applyNumberFormat="1" applyFont="1" applyBorder="1" applyAlignment="1">
      <alignment horizontal="centerContinuous"/>
    </xf>
    <xf numFmtId="0" fontId="8" fillId="3" borderId="1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right"/>
    </xf>
    <xf numFmtId="5" fontId="6" fillId="3" borderId="0" xfId="0" applyNumberFormat="1" applyFont="1" applyFill="1" applyBorder="1" applyAlignment="1">
      <alignment horizontal="center"/>
    </xf>
    <xf numFmtId="9" fontId="0" fillId="0" borderId="0" xfId="1" applyFont="1"/>
    <xf numFmtId="0" fontId="0" fillId="0" borderId="0" xfId="0" applyBorder="1" applyAlignment="1">
      <alignment horizontal="center" vertical="top"/>
    </xf>
    <xf numFmtId="9" fontId="0" fillId="0" borderId="0" xfId="0" applyNumberFormat="1"/>
    <xf numFmtId="0" fontId="2" fillId="0" borderId="0" xfId="0" applyFont="1"/>
    <xf numFmtId="37" fontId="0" fillId="0" borderId="2" xfId="2" applyNumberFormat="1" applyFont="1" applyBorder="1"/>
    <xf numFmtId="37" fontId="0" fillId="0" borderId="0" xfId="2" applyNumberFormat="1" applyFont="1" applyBorder="1"/>
    <xf numFmtId="37" fontId="19" fillId="2" borderId="2" xfId="2" applyNumberFormat="1" applyFont="1" applyFill="1" applyBorder="1" applyAlignment="1">
      <alignment horizontal="center"/>
    </xf>
    <xf numFmtId="37" fontId="19" fillId="2" borderId="0" xfId="2" applyNumberFormat="1" applyFont="1" applyFill="1" applyBorder="1" applyAlignment="1">
      <alignment horizontal="center"/>
    </xf>
    <xf numFmtId="0" fontId="19" fillId="2" borderId="0" xfId="0" applyFont="1" applyFill="1"/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37" fontId="0" fillId="0" borderId="9" xfId="2" applyNumberFormat="1" applyFont="1" applyBorder="1"/>
    <xf numFmtId="37" fontId="0" fillId="0" borderId="5" xfId="2" applyNumberFormat="1" applyFont="1" applyBorder="1"/>
    <xf numFmtId="37" fontId="0" fillId="0" borderId="4" xfId="0" applyNumberFormat="1" applyBorder="1"/>
    <xf numFmtId="37" fontId="0" fillId="0" borderId="3" xfId="0" applyNumberFormat="1" applyBorder="1"/>
    <xf numFmtId="37" fontId="0" fillId="0" borderId="0" xfId="2" applyNumberFormat="1" applyFont="1"/>
    <xf numFmtId="37" fontId="0" fillId="0" borderId="2" xfId="0" applyNumberFormat="1" applyBorder="1"/>
    <xf numFmtId="37" fontId="0" fillId="0" borderId="1" xfId="0" applyNumberFormat="1" applyBorder="1"/>
    <xf numFmtId="37" fontId="6" fillId="3" borderId="0" xfId="2" applyNumberFormat="1" applyFont="1" applyFill="1" applyBorder="1" applyAlignment="1">
      <alignment horizontal="center"/>
    </xf>
    <xf numFmtId="37" fontId="6" fillId="3" borderId="0" xfId="0" applyNumberFormat="1" applyFont="1" applyFill="1" applyBorder="1" applyAlignment="1">
      <alignment horizontal="center"/>
    </xf>
    <xf numFmtId="37" fontId="6" fillId="4" borderId="7" xfId="2" applyNumberFormat="1" applyFont="1" applyFill="1" applyBorder="1"/>
    <xf numFmtId="37" fontId="19" fillId="6" borderId="2" xfId="0" applyNumberFormat="1" applyFont="1" applyFill="1" applyBorder="1"/>
    <xf numFmtId="0" fontId="21" fillId="0" borderId="0" xfId="0" applyFont="1" applyFill="1" applyBorder="1"/>
    <xf numFmtId="0" fontId="21" fillId="0" borderId="0" xfId="0" applyFont="1"/>
    <xf numFmtId="37" fontId="21" fillId="0" borderId="0" xfId="0" applyNumberFormat="1" applyFont="1" applyAlignment="1">
      <alignment horizontal="center"/>
    </xf>
    <xf numFmtId="9" fontId="21" fillId="0" borderId="0" xfId="1" applyFont="1" applyAlignment="1">
      <alignment horizontal="center"/>
    </xf>
    <xf numFmtId="0" fontId="22" fillId="0" borderId="5" xfId="0" applyFont="1" applyBorder="1"/>
    <xf numFmtId="0" fontId="22" fillId="0" borderId="0" xfId="0" applyFont="1" applyBorder="1"/>
    <xf numFmtId="37" fontId="22" fillId="0" borderId="9" xfId="2" applyNumberFormat="1" applyFont="1" applyBorder="1"/>
    <xf numFmtId="37" fontId="22" fillId="0" borderId="5" xfId="2" applyNumberFormat="1" applyFont="1" applyBorder="1"/>
    <xf numFmtId="0" fontId="22" fillId="0" borderId="0" xfId="0" applyFont="1"/>
    <xf numFmtId="165" fontId="22" fillId="0" borderId="9" xfId="2" applyNumberFormat="1" applyFont="1" applyBorder="1"/>
    <xf numFmtId="0" fontId="23" fillId="0" borderId="5" xfId="0" applyFont="1" applyBorder="1"/>
    <xf numFmtId="0" fontId="23" fillId="0" borderId="0" xfId="0" applyFont="1" applyBorder="1"/>
    <xf numFmtId="37" fontId="23" fillId="0" borderId="9" xfId="2" applyNumberFormat="1" applyFont="1" applyBorder="1"/>
    <xf numFmtId="37" fontId="23" fillId="0" borderId="5" xfId="2" applyNumberFormat="1" applyFont="1" applyBorder="1"/>
    <xf numFmtId="0" fontId="23" fillId="0" borderId="0" xfId="0" applyFont="1"/>
    <xf numFmtId="0" fontId="0" fillId="0" borderId="0" xfId="0" quotePrefix="1"/>
    <xf numFmtId="0" fontId="24" fillId="0" borderId="0" xfId="4" applyBorder="1"/>
    <xf numFmtId="0" fontId="25" fillId="0" borderId="0" xfId="0" quotePrefix="1" applyFont="1" applyAlignment="1">
      <alignment horizontal="center"/>
    </xf>
    <xf numFmtId="0" fontId="8" fillId="3" borderId="3" xfId="0" applyFont="1" applyFill="1" applyBorder="1"/>
    <xf numFmtId="0" fontId="25" fillId="0" borderId="0" xfId="0" applyFont="1" applyAlignment="1">
      <alignment horizontal="center"/>
    </xf>
    <xf numFmtId="0" fontId="26" fillId="7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37" fontId="6" fillId="9" borderId="7" xfId="0" applyNumberFormat="1" applyFont="1" applyFill="1" applyBorder="1" applyAlignment="1">
      <alignment horizontal="center"/>
    </xf>
    <xf numFmtId="37" fontId="6" fillId="9" borderId="27" xfId="0" applyNumberFormat="1" applyFont="1" applyFill="1" applyBorder="1" applyAlignment="1">
      <alignment horizontal="center"/>
    </xf>
    <xf numFmtId="0" fontId="6" fillId="9" borderId="7" xfId="0" applyFont="1" applyFill="1" applyBorder="1"/>
    <xf numFmtId="0" fontId="6" fillId="9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6" fillId="9" borderId="27" xfId="0" applyFont="1" applyFill="1" applyBorder="1"/>
    <xf numFmtId="0" fontId="6" fillId="9" borderId="27" xfId="0" applyFont="1" applyFill="1" applyBorder="1" applyAlignment="1">
      <alignment horizontal="center"/>
    </xf>
    <xf numFmtId="0" fontId="20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 wrapText="1"/>
    </xf>
    <xf numFmtId="0" fontId="15" fillId="5" borderId="30" xfId="0" applyFont="1" applyFill="1" applyBorder="1" applyAlignment="1">
      <alignment horizontal="center" vertical="top" wrapText="1"/>
    </xf>
    <xf numFmtId="0" fontId="2" fillId="0" borderId="31" xfId="0" applyFont="1" applyBorder="1"/>
    <xf numFmtId="37" fontId="16" fillId="5" borderId="32" xfId="0" applyNumberFormat="1" applyFont="1" applyFill="1" applyBorder="1"/>
    <xf numFmtId="0" fontId="2" fillId="0" borderId="33" xfId="0" applyFont="1" applyBorder="1"/>
    <xf numFmtId="37" fontId="16" fillId="5" borderId="34" xfId="0" applyNumberFormat="1" applyFont="1" applyFill="1" applyBorder="1"/>
    <xf numFmtId="0" fontId="2" fillId="0" borderId="35" xfId="0" applyFont="1" applyBorder="1"/>
    <xf numFmtId="0" fontId="10" fillId="0" borderId="36" xfId="0" applyFont="1" applyBorder="1" applyAlignment="1">
      <alignment horizontal="left"/>
    </xf>
    <xf numFmtId="0" fontId="6" fillId="9" borderId="36" xfId="0" applyFont="1" applyFill="1" applyBorder="1"/>
    <xf numFmtId="37" fontId="6" fillId="9" borderId="36" xfId="0" applyNumberFormat="1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37" fontId="16" fillId="5" borderId="37" xfId="0" applyNumberFormat="1" applyFont="1" applyFill="1" applyBorder="1"/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/>
    <xf numFmtId="9" fontId="6" fillId="9" borderId="32" xfId="0" applyNumberFormat="1" applyFont="1" applyFill="1" applyBorder="1" applyAlignment="1">
      <alignment horizontal="center" vertical="top" wrapText="1"/>
    </xf>
    <xf numFmtId="0" fontId="0" fillId="0" borderId="33" xfId="0" applyBorder="1"/>
    <xf numFmtId="9" fontId="6" fillId="9" borderId="34" xfId="0" applyNumberFormat="1" applyFont="1" applyFill="1" applyBorder="1" applyAlignment="1">
      <alignment horizontal="center" vertical="top" wrapText="1"/>
    </xf>
    <xf numFmtId="0" fontId="0" fillId="0" borderId="33" xfId="0" applyFill="1" applyBorder="1"/>
    <xf numFmtId="0" fontId="0" fillId="0" borderId="35" xfId="0" applyFill="1" applyBorder="1"/>
    <xf numFmtId="9" fontId="6" fillId="9" borderId="37" xfId="0" applyNumberFormat="1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Continuous"/>
    </xf>
    <xf numFmtId="0" fontId="6" fillId="3" borderId="2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3" fillId="0" borderId="8" xfId="0" applyFont="1" applyBorder="1" applyAlignment="1">
      <alignment horizontal="centerContinuous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31" fillId="0" borderId="16" xfId="0" applyFont="1" applyBorder="1" applyAlignment="1">
      <alignment horizontal="centerContinuous"/>
    </xf>
    <xf numFmtId="0" fontId="25" fillId="0" borderId="3" xfId="0" applyFont="1" applyBorder="1" applyAlignment="1">
      <alignment horizontal="center"/>
    </xf>
    <xf numFmtId="37" fontId="0" fillId="0" borderId="9" xfId="2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2" xfId="2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37" fontId="0" fillId="0" borderId="5" xfId="2" applyNumberFormat="1" applyFont="1" applyBorder="1" applyAlignment="1">
      <alignment horizontal="center"/>
    </xf>
    <xf numFmtId="37" fontId="19" fillId="6" borderId="2" xfId="0" applyNumberFormat="1" applyFont="1" applyFill="1" applyBorder="1" applyAlignment="1">
      <alignment horizontal="center"/>
    </xf>
    <xf numFmtId="37" fontId="19" fillId="6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centerContinuous"/>
    </xf>
    <xf numFmtId="0" fontId="34" fillId="3" borderId="25" xfId="4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Continuous"/>
    </xf>
    <xf numFmtId="0" fontId="35" fillId="3" borderId="39" xfId="0" applyFont="1" applyFill="1" applyBorder="1" applyAlignment="1">
      <alignment horizontal="centerContinuous"/>
    </xf>
    <xf numFmtId="0" fontId="35" fillId="3" borderId="26" xfId="0" applyFont="1" applyFill="1" applyBorder="1" applyAlignment="1">
      <alignment horizontal="centerContinuous"/>
    </xf>
    <xf numFmtId="9" fontId="6" fillId="9" borderId="7" xfId="0" applyNumberFormat="1" applyFont="1" applyFill="1" applyBorder="1" applyAlignment="1">
      <alignment horizontal="center" vertical="top" wrapText="1"/>
    </xf>
    <xf numFmtId="37" fontId="6" fillId="9" borderId="27" xfId="0" applyNumberFormat="1" applyFont="1" applyFill="1" applyBorder="1" applyAlignment="1">
      <alignment horizontal="right"/>
    </xf>
    <xf numFmtId="37" fontId="6" fillId="9" borderId="7" xfId="0" applyNumberFormat="1" applyFont="1" applyFill="1" applyBorder="1" applyAlignment="1">
      <alignment horizontal="right"/>
    </xf>
    <xf numFmtId="37" fontId="6" fillId="9" borderId="36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center" vertical="top" wrapText="1"/>
    </xf>
    <xf numFmtId="0" fontId="19" fillId="6" borderId="25" xfId="0" applyFont="1" applyFill="1" applyBorder="1"/>
    <xf numFmtId="9" fontId="19" fillId="6" borderId="26" xfId="0" applyNumberFormat="1" applyFont="1" applyFill="1" applyBorder="1" applyAlignment="1">
      <alignment horizontal="center" vertical="top" wrapText="1"/>
    </xf>
    <xf numFmtId="0" fontId="19" fillId="6" borderId="41" xfId="0" applyFont="1" applyFill="1" applyBorder="1"/>
    <xf numFmtId="167" fontId="19" fillId="6" borderId="42" xfId="0" applyNumberFormat="1" applyFont="1" applyFill="1" applyBorder="1" applyAlignment="1">
      <alignment horizontal="center"/>
    </xf>
    <xf numFmtId="0" fontId="19" fillId="6" borderId="35" xfId="0" applyFont="1" applyFill="1" applyBorder="1"/>
    <xf numFmtId="167" fontId="19" fillId="6" borderId="37" xfId="0" applyNumberFormat="1" applyFont="1" applyFill="1" applyBorder="1" applyAlignment="1">
      <alignment horizontal="center"/>
    </xf>
    <xf numFmtId="37" fontId="6" fillId="9" borderId="40" xfId="0" applyNumberFormat="1" applyFont="1" applyFill="1" applyBorder="1" applyAlignment="1">
      <alignment horizontal="centerContinuous" vertical="center"/>
    </xf>
    <xf numFmtId="0" fontId="0" fillId="9" borderId="26" xfId="0" applyFill="1" applyBorder="1" applyAlignment="1">
      <alignment horizontal="centerContinuous" vertical="top" wrapText="1"/>
    </xf>
    <xf numFmtId="37" fontId="6" fillId="9" borderId="43" xfId="0" applyNumberFormat="1" applyFont="1" applyFill="1" applyBorder="1" applyAlignment="1">
      <alignment horizontal="center"/>
    </xf>
    <xf numFmtId="37" fontId="6" fillId="9" borderId="44" xfId="0" applyNumberFormat="1" applyFont="1" applyFill="1" applyBorder="1" applyAlignment="1">
      <alignment horizontal="center"/>
    </xf>
    <xf numFmtId="164" fontId="6" fillId="9" borderId="45" xfId="0" applyNumberFormat="1" applyFont="1" applyFill="1" applyBorder="1" applyAlignment="1">
      <alignment horizontal="center" vertical="top" wrapText="1"/>
    </xf>
    <xf numFmtId="164" fontId="6" fillId="9" borderId="43" xfId="1" applyNumberFormat="1" applyFont="1" applyFill="1" applyBorder="1" applyAlignment="1">
      <alignment horizontal="center"/>
    </xf>
    <xf numFmtId="164" fontId="6" fillId="9" borderId="45" xfId="1" applyNumberFormat="1" applyFont="1" applyFill="1" applyBorder="1" applyAlignment="1">
      <alignment horizontal="center"/>
    </xf>
    <xf numFmtId="37" fontId="6" fillId="9" borderId="45" xfId="0" applyNumberFormat="1" applyFont="1" applyFill="1" applyBorder="1" applyAlignment="1">
      <alignment horizontal="center"/>
    </xf>
    <xf numFmtId="9" fontId="6" fillId="9" borderId="24" xfId="0" applyNumberFormat="1" applyFont="1" applyFill="1" applyBorder="1" applyAlignment="1">
      <alignment horizontal="center" vertical="top" wrapText="1"/>
    </xf>
    <xf numFmtId="37" fontId="36" fillId="3" borderId="0" xfId="0" applyNumberFormat="1" applyFont="1" applyFill="1" applyBorder="1" applyAlignment="1">
      <alignment horizontal="center"/>
    </xf>
    <xf numFmtId="0" fontId="37" fillId="12" borderId="5" xfId="0" applyFont="1" applyFill="1" applyBorder="1" applyAlignment="1">
      <alignment horizontal="centerContinuous"/>
    </xf>
    <xf numFmtId="0" fontId="8" fillId="12" borderId="5" xfId="0" applyFont="1" applyFill="1" applyBorder="1" applyAlignment="1">
      <alignment horizontal="centerContinuous"/>
    </xf>
    <xf numFmtId="0" fontId="33" fillId="11" borderId="3" xfId="0" applyFont="1" applyFill="1" applyBorder="1" applyAlignment="1">
      <alignment horizontal="centerContinuous"/>
    </xf>
    <xf numFmtId="0" fontId="8" fillId="13" borderId="22" xfId="0" applyFont="1" applyFill="1" applyBorder="1"/>
    <xf numFmtId="0" fontId="8" fillId="13" borderId="8" xfId="0" applyFont="1" applyFill="1" applyBorder="1"/>
    <xf numFmtId="0" fontId="6" fillId="13" borderId="8" xfId="0" applyFont="1" applyFill="1" applyBorder="1"/>
    <xf numFmtId="0" fontId="6" fillId="13" borderId="20" xfId="0" applyFont="1" applyFill="1" applyBorder="1"/>
    <xf numFmtId="0" fontId="8" fillId="13" borderId="19" xfId="0" applyFont="1" applyFill="1" applyBorder="1"/>
    <xf numFmtId="0" fontId="8" fillId="13" borderId="0" xfId="0" applyFont="1" applyFill="1" applyBorder="1"/>
    <xf numFmtId="0" fontId="6" fillId="13" borderId="0" xfId="0" applyFont="1" applyFill="1" applyBorder="1"/>
    <xf numFmtId="0" fontId="6" fillId="13" borderId="2" xfId="0" applyFont="1" applyFill="1" applyBorder="1"/>
    <xf numFmtId="0" fontId="8" fillId="13" borderId="23" xfId="0" applyFont="1" applyFill="1" applyBorder="1"/>
    <xf numFmtId="0" fontId="8" fillId="13" borderId="6" xfId="0" applyFont="1" applyFill="1" applyBorder="1"/>
    <xf numFmtId="0" fontId="6" fillId="13" borderId="6" xfId="0" applyFont="1" applyFill="1" applyBorder="1"/>
    <xf numFmtId="0" fontId="6" fillId="13" borderId="21" xfId="0" applyFont="1" applyFill="1" applyBorder="1"/>
    <xf numFmtId="0" fontId="8" fillId="12" borderId="22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left" vertical="top" wrapText="1"/>
    </xf>
    <xf numFmtId="0" fontId="27" fillId="7" borderId="11" xfId="0" applyFont="1" applyFill="1" applyBorder="1" applyAlignment="1">
      <alignment horizontal="left" vertical="top" wrapText="1"/>
    </xf>
    <xf numFmtId="0" fontId="27" fillId="7" borderId="12" xfId="0" applyFont="1" applyFill="1" applyBorder="1" applyAlignment="1">
      <alignment horizontal="left" vertical="top" wrapText="1"/>
    </xf>
    <xf numFmtId="0" fontId="27" fillId="7" borderId="13" xfId="0" applyFont="1" applyFill="1" applyBorder="1" applyAlignment="1">
      <alignment horizontal="left" vertical="top" wrapText="1"/>
    </xf>
    <xf numFmtId="0" fontId="27" fillId="7" borderId="0" xfId="0" applyFont="1" applyFill="1" applyBorder="1" applyAlignment="1">
      <alignment horizontal="left" vertical="top" wrapText="1"/>
    </xf>
    <xf numFmtId="0" fontId="27" fillId="7" borderId="14" xfId="0" applyFont="1" applyFill="1" applyBorder="1" applyAlignment="1">
      <alignment horizontal="left" vertical="top" wrapText="1"/>
    </xf>
    <xf numFmtId="0" fontId="27" fillId="7" borderId="15" xfId="0" applyFont="1" applyFill="1" applyBorder="1" applyAlignment="1">
      <alignment horizontal="left" vertical="top" wrapText="1"/>
    </xf>
    <xf numFmtId="0" fontId="27" fillId="7" borderId="16" xfId="0" applyFont="1" applyFill="1" applyBorder="1" applyAlignment="1">
      <alignment horizontal="left" vertical="top" wrapText="1"/>
    </xf>
    <xf numFmtId="0" fontId="27" fillId="7" borderId="17" xfId="0" applyFont="1" applyFill="1" applyBorder="1" applyAlignment="1">
      <alignment horizontal="left" vertical="top" wrapText="1"/>
    </xf>
    <xf numFmtId="0" fontId="26" fillId="7" borderId="25" xfId="0" applyFont="1" applyFill="1" applyBorder="1" applyAlignment="1">
      <alignment horizontal="left" vertical="center"/>
    </xf>
    <xf numFmtId="0" fontId="26" fillId="7" borderId="26" xfId="0" applyFont="1" applyFill="1" applyBorder="1" applyAlignment="1">
      <alignment horizontal="left" vertical="center"/>
    </xf>
    <xf numFmtId="0" fontId="26" fillId="7" borderId="10" xfId="0" applyFont="1" applyFill="1" applyBorder="1" applyAlignment="1">
      <alignment horizontal="left" vertical="top" wrapText="1"/>
    </xf>
    <xf numFmtId="0" fontId="26" fillId="7" borderId="12" xfId="0" applyFont="1" applyFill="1" applyBorder="1" applyAlignment="1">
      <alignment horizontal="left" vertical="top" wrapText="1"/>
    </xf>
    <xf numFmtId="0" fontId="26" fillId="7" borderId="15" xfId="0" applyFont="1" applyFill="1" applyBorder="1" applyAlignment="1">
      <alignment horizontal="left" vertical="top" wrapText="1"/>
    </xf>
    <xf numFmtId="0" fontId="26" fillId="7" borderId="1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6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top" wrapText="1"/>
    </xf>
    <xf numFmtId="0" fontId="6" fillId="10" borderId="22" xfId="0" applyFont="1" applyFill="1" applyBorder="1" applyAlignment="1">
      <alignment horizontal="center" vertical="top"/>
    </xf>
    <xf numFmtId="0" fontId="6" fillId="10" borderId="8" xfId="0" applyFont="1" applyFill="1" applyBorder="1" applyAlignment="1">
      <alignment horizontal="center" vertical="top"/>
    </xf>
    <xf numFmtId="0" fontId="6" fillId="10" borderId="20" xfId="0" applyFont="1" applyFill="1" applyBorder="1" applyAlignment="1">
      <alignment horizontal="center" vertical="top"/>
    </xf>
    <xf numFmtId="0" fontId="6" fillId="10" borderId="19" xfId="0" applyFont="1" applyFill="1" applyBorder="1" applyAlignment="1">
      <alignment horizontal="center" vertical="top"/>
    </xf>
    <xf numFmtId="0" fontId="6" fillId="10" borderId="0" xfId="0" applyFont="1" applyFill="1" applyBorder="1" applyAlignment="1">
      <alignment horizontal="center" vertical="top"/>
    </xf>
    <xf numFmtId="0" fontId="6" fillId="10" borderId="2" xfId="0" applyFont="1" applyFill="1" applyBorder="1" applyAlignment="1">
      <alignment horizontal="center" vertical="top"/>
    </xf>
    <xf numFmtId="0" fontId="6" fillId="10" borderId="23" xfId="0" applyFont="1" applyFill="1" applyBorder="1" applyAlignment="1">
      <alignment horizontal="center" vertical="top"/>
    </xf>
    <xf numFmtId="0" fontId="6" fillId="10" borderId="6" xfId="0" applyFont="1" applyFill="1" applyBorder="1" applyAlignment="1">
      <alignment horizontal="center" vertical="top"/>
    </xf>
    <xf numFmtId="0" fontId="6" fillId="10" borderId="21" xfId="0" applyFont="1" applyFill="1" applyBorder="1" applyAlignment="1">
      <alignment horizontal="center" vertical="top"/>
    </xf>
    <xf numFmtId="0" fontId="6" fillId="9" borderId="22" xfId="0" applyFont="1" applyFill="1" applyBorder="1" applyAlignment="1">
      <alignment horizontal="center" vertical="top"/>
    </xf>
    <xf numFmtId="0" fontId="6" fillId="9" borderId="8" xfId="0" applyFont="1" applyFill="1" applyBorder="1" applyAlignment="1">
      <alignment horizontal="center" vertical="top"/>
    </xf>
    <xf numFmtId="0" fontId="6" fillId="9" borderId="20" xfId="0" applyFont="1" applyFill="1" applyBorder="1" applyAlignment="1">
      <alignment horizontal="center" vertical="top"/>
    </xf>
    <xf numFmtId="0" fontId="6" fillId="9" borderId="19" xfId="0" applyFont="1" applyFill="1" applyBorder="1" applyAlignment="1">
      <alignment horizontal="center" vertical="top"/>
    </xf>
    <xf numFmtId="0" fontId="6" fillId="9" borderId="0" xfId="0" applyFont="1" applyFill="1" applyBorder="1" applyAlignment="1">
      <alignment horizontal="center" vertical="top"/>
    </xf>
    <xf numFmtId="0" fontId="6" fillId="9" borderId="2" xfId="0" applyFont="1" applyFill="1" applyBorder="1" applyAlignment="1">
      <alignment horizontal="center" vertical="top"/>
    </xf>
    <xf numFmtId="0" fontId="6" fillId="9" borderId="23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/>
    </xf>
    <xf numFmtId="0" fontId="6" fillId="9" borderId="21" xfId="0" applyFont="1" applyFill="1" applyBorder="1" applyAlignment="1">
      <alignment horizontal="center" vertical="top"/>
    </xf>
  </cellXfs>
  <cellStyles count="5">
    <cellStyle name="Currency" xfId="2" builtinId="4"/>
    <cellStyle name="Hyperlink" xfId="4" builtinId="8"/>
    <cellStyle name="Normal" xfId="0" builtinId="0"/>
    <cellStyle name="Normal 2" xfId="3" xr:uid="{9D962AD0-C082-4083-B004-3743548BE3AA}"/>
    <cellStyle name="Percent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D1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Model'!$B$60</c:f>
              <c:strCache>
                <c:ptCount val="1"/>
                <c:pt idx="0">
                  <c:v>cumulative EBITDA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type="oval"/>
              <a:tailEnd type="stealth"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-0.13620131670481012"/>
                  <c:y val="-4.542701393095094E-4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accent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30-4BA1-9D16-C846928B7B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'Monthly Model'!$D$10:$AN$10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'Monthly Model'!$D$60:$AN$60</c:f>
              <c:numCache>
                <c:formatCode>#,##0_);\(#,##0\)</c:formatCode>
                <c:ptCount val="37"/>
                <c:pt idx="0">
                  <c:v>-50000</c:v>
                </c:pt>
                <c:pt idx="1">
                  <c:v>-39366.5</c:v>
                </c:pt>
                <c:pt idx="2">
                  <c:v>-28400</c:v>
                </c:pt>
                <c:pt idx="3">
                  <c:v>-17003.787499999999</c:v>
                </c:pt>
                <c:pt idx="4">
                  <c:v>-5173.1438749999979</c:v>
                </c:pt>
                <c:pt idx="5">
                  <c:v>7096.9190912500017</c:v>
                </c:pt>
                <c:pt idx="6">
                  <c:v>19811.6733590125</c:v>
                </c:pt>
                <c:pt idx="7">
                  <c:v>15420.689506427127</c:v>
                </c:pt>
                <c:pt idx="8">
                  <c:v>11485.852360801768</c:v>
                </c:pt>
                <c:pt idx="9">
                  <c:v>8013.3774254761956</c:v>
                </c:pt>
                <c:pt idx="10">
                  <c:v>5009.8281423170374</c:v>
                </c:pt>
                <c:pt idx="11">
                  <c:v>2482.1340319112605</c:v>
                </c:pt>
                <c:pt idx="12">
                  <c:v>437.60975563476677</c:v>
                </c:pt>
                <c:pt idx="13">
                  <c:v>-1116.0248540129905</c:v>
                </c:pt>
                <c:pt idx="14">
                  <c:v>-2170.6237460917291</c:v>
                </c:pt>
                <c:pt idx="15">
                  <c:v>-2717.5925357619672</c:v>
                </c:pt>
                <c:pt idx="16">
                  <c:v>-2747.8652669630283</c:v>
                </c:pt>
                <c:pt idx="17">
                  <c:v>-2251.8799968123967</c:v>
                </c:pt>
                <c:pt idx="18">
                  <c:v>-1219.5531424842629</c:v>
                </c:pt>
                <c:pt idx="19">
                  <c:v>359.74747164365544</c:v>
                </c:pt>
                <c:pt idx="20">
                  <c:v>2497.2309319030173</c:v>
                </c:pt>
                <c:pt idx="21">
                  <c:v>5204.7129869088894</c:v>
                </c:pt>
                <c:pt idx="22">
                  <c:v>8494.6473048332628</c:v>
                </c:pt>
                <c:pt idx="23">
                  <c:v>12380.158312025429</c:v>
                </c:pt>
                <c:pt idx="24">
                  <c:v>16875.075692416227</c:v>
                </c:pt>
                <c:pt idx="25">
                  <c:v>21993.970631122349</c:v>
                </c:pt>
                <c:pt idx="26">
                  <c:v>27752.193889845475</c:v>
                </c:pt>
                <c:pt idx="27">
                  <c:v>34165.915806048099</c:v>
                </c:pt>
                <c:pt idx="28">
                  <c:v>41344.418312495065</c:v>
                </c:pt>
                <c:pt idx="29">
                  <c:v>49305.639078587279</c:v>
                </c:pt>
                <c:pt idx="30">
                  <c:v>58068.467879993434</c:v>
                </c:pt>
                <c:pt idx="31">
                  <c:v>67652.795308419445</c:v>
                </c:pt>
                <c:pt idx="32">
                  <c:v>78079.563938955282</c:v>
                </c:pt>
                <c:pt idx="33">
                  <c:v>89370.822078320212</c:v>
                </c:pt>
                <c:pt idx="34">
                  <c:v>101549.78022350173</c:v>
                </c:pt>
                <c:pt idx="35">
                  <c:v>114640.87036676763</c:v>
                </c:pt>
                <c:pt idx="36">
                  <c:v>128669.80828983863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030-4BA1-9D16-C846928B7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932624"/>
        <c:axId val="692934920"/>
      </c:lineChart>
      <c:catAx>
        <c:axId val="69293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92934920"/>
        <c:crosses val="autoZero"/>
        <c:auto val="1"/>
        <c:lblAlgn val="ctr"/>
        <c:lblOffset val="100"/>
        <c:noMultiLvlLbl val="0"/>
      </c:catAx>
      <c:valAx>
        <c:axId val="6929349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9293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3</xdr:col>
      <xdr:colOff>640080</xdr:colOff>
      <xdr:row>8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AC087B-3EA9-4C07-A450-752B342333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35"/>
        <a:stretch/>
      </xdr:blipFill>
      <xdr:spPr bwMode="auto">
        <a:xfrm>
          <a:off x="746760" y="213360"/>
          <a:ext cx="1478280" cy="132588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</xdr:row>
      <xdr:rowOff>45720</xdr:rowOff>
    </xdr:from>
    <xdr:to>
      <xdr:col>2</xdr:col>
      <xdr:colOff>1569720</xdr:colOff>
      <xdr:row>8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216569-ECCD-4B86-817F-D9383C7762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35"/>
        <a:stretch/>
      </xdr:blipFill>
      <xdr:spPr bwMode="auto">
        <a:xfrm>
          <a:off x="685800" y="220980"/>
          <a:ext cx="1478280" cy="132588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83820</xdr:colOff>
      <xdr:row>35</xdr:row>
      <xdr:rowOff>114300</xdr:rowOff>
    </xdr:from>
    <xdr:to>
      <xdr:col>4</xdr:col>
      <xdr:colOff>1158240</xdr:colOff>
      <xdr:row>36</xdr:row>
      <xdr:rowOff>83820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8517C77-627F-4E45-B379-68D6A929FECB}"/>
            </a:ext>
          </a:extLst>
        </xdr:cNvPr>
        <xdr:cNvCxnSpPr/>
      </xdr:nvCxnSpPr>
      <xdr:spPr>
        <a:xfrm flipH="1">
          <a:off x="4168140" y="6583680"/>
          <a:ext cx="1074420" cy="15240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36</xdr:row>
      <xdr:rowOff>106680</xdr:rowOff>
    </xdr:from>
    <xdr:to>
      <xdr:col>4</xdr:col>
      <xdr:colOff>1188720</xdr:colOff>
      <xdr:row>43</xdr:row>
      <xdr:rowOff>137160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98E90C4-E473-43C7-925F-B054AE94F0B4}"/>
            </a:ext>
          </a:extLst>
        </xdr:cNvPr>
        <xdr:cNvCxnSpPr/>
      </xdr:nvCxnSpPr>
      <xdr:spPr>
        <a:xfrm flipH="1">
          <a:off x="4160520" y="6758940"/>
          <a:ext cx="1112520" cy="127254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</xdr:colOff>
      <xdr:row>37</xdr:row>
      <xdr:rowOff>144780</xdr:rowOff>
    </xdr:from>
    <xdr:to>
      <xdr:col>7</xdr:col>
      <xdr:colOff>548640</xdr:colOff>
      <xdr:row>38</xdr:row>
      <xdr:rowOff>144780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06EB53E-1DB9-4C2C-BA0B-6DFD7C838DAC}"/>
            </a:ext>
          </a:extLst>
        </xdr:cNvPr>
        <xdr:cNvCxnSpPr/>
      </xdr:nvCxnSpPr>
      <xdr:spPr>
        <a:xfrm flipH="1">
          <a:off x="6736080" y="6035040"/>
          <a:ext cx="495300" cy="17526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</xdr:colOff>
      <xdr:row>38</xdr:row>
      <xdr:rowOff>60960</xdr:rowOff>
    </xdr:from>
    <xdr:to>
      <xdr:col>8</xdr:col>
      <xdr:colOff>7620</xdr:colOff>
      <xdr:row>44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FFB93D28-0858-46DD-BE77-D0A37C424025}"/>
            </a:ext>
          </a:extLst>
        </xdr:cNvPr>
        <xdr:cNvCxnSpPr/>
      </xdr:nvCxnSpPr>
      <xdr:spPr>
        <a:xfrm flipH="1">
          <a:off x="6743700" y="6126480"/>
          <a:ext cx="617220" cy="112014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160020</xdr:colOff>
      <xdr:row>55</xdr:row>
      <xdr:rowOff>60960</xdr:rowOff>
    </xdr:from>
    <xdr:to>
      <xdr:col>8</xdr:col>
      <xdr:colOff>556260</xdr:colOff>
      <xdr:row>55</xdr:row>
      <xdr:rowOff>160020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8FD035F-3AFA-433A-8607-2794A7785815}"/>
            </a:ext>
          </a:extLst>
        </xdr:cNvPr>
        <xdr:cNvCxnSpPr/>
      </xdr:nvCxnSpPr>
      <xdr:spPr>
        <a:xfrm flipH="1">
          <a:off x="6842760" y="9311640"/>
          <a:ext cx="1066800" cy="9906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38100</xdr:rowOff>
    </xdr:from>
    <xdr:to>
      <xdr:col>1</xdr:col>
      <xdr:colOff>1539240</xdr:colOff>
      <xdr:row>8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36A6D8-88BA-4E00-9962-99C91DD040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35"/>
        <a:stretch/>
      </xdr:blipFill>
      <xdr:spPr bwMode="auto">
        <a:xfrm>
          <a:off x="525780" y="213360"/>
          <a:ext cx="1478280" cy="132588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38100</xdr:rowOff>
    </xdr:from>
    <xdr:to>
      <xdr:col>1</xdr:col>
      <xdr:colOff>1630680</xdr:colOff>
      <xdr:row>8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B5C501-E185-436C-B396-2F266CECA4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35"/>
        <a:stretch/>
      </xdr:blipFill>
      <xdr:spPr bwMode="auto">
        <a:xfrm>
          <a:off x="495300" y="213360"/>
          <a:ext cx="1478280" cy="132588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22860</xdr:rowOff>
    </xdr:from>
    <xdr:to>
      <xdr:col>4</xdr:col>
      <xdr:colOff>38100</xdr:colOff>
      <xdr:row>8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A19879-8926-40F4-A21F-2DFA33282E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35"/>
        <a:stretch/>
      </xdr:blipFill>
      <xdr:spPr bwMode="auto">
        <a:xfrm>
          <a:off x="335280" y="198120"/>
          <a:ext cx="1478280" cy="132588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12</xdr:row>
      <xdr:rowOff>0</xdr:rowOff>
    </xdr:from>
    <xdr:to>
      <xdr:col>15</xdr:col>
      <xdr:colOff>259080</xdr:colOff>
      <xdr:row>30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535DF-CD53-46D8-ADC0-46E766D08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</xdr:colOff>
      <xdr:row>1</xdr:row>
      <xdr:rowOff>22860</xdr:rowOff>
    </xdr:from>
    <xdr:to>
      <xdr:col>2</xdr:col>
      <xdr:colOff>883920</xdr:colOff>
      <xdr:row>8</xdr:row>
      <xdr:rowOff>121920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FF091F-8915-437E-9CE3-9B756CB7E3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35"/>
        <a:stretch/>
      </xdr:blipFill>
      <xdr:spPr bwMode="auto">
        <a:xfrm>
          <a:off x="746760" y="198120"/>
          <a:ext cx="1478280" cy="132588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eran-mor-99735265/" TargetMode="External"/><Relationship Id="rId2" Type="http://schemas.openxmlformats.org/officeDocument/2006/relationships/hyperlink" Target="https://www.facebook.com/EarnMore21" TargetMode="External"/><Relationship Id="rId1" Type="http://schemas.openxmlformats.org/officeDocument/2006/relationships/hyperlink" Target="mailto:eilon@earnmore.co.i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arnmore.co.i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arnmore.co.il/" TargetMode="External"/><Relationship Id="rId2" Type="http://schemas.openxmlformats.org/officeDocument/2006/relationships/hyperlink" Target="https://www.linkedin.com/in/eran-mor-99735265/" TargetMode="External"/><Relationship Id="rId1" Type="http://schemas.openxmlformats.org/officeDocument/2006/relationships/hyperlink" Target="https://www.facebook.com/EarnMore21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eilon@earnmore.co.i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arnmore.co.il/" TargetMode="External"/><Relationship Id="rId2" Type="http://schemas.openxmlformats.org/officeDocument/2006/relationships/hyperlink" Target="https://www.linkedin.com/in/eran-mor-99735265/" TargetMode="External"/><Relationship Id="rId1" Type="http://schemas.openxmlformats.org/officeDocument/2006/relationships/hyperlink" Target="https://www.facebook.com/EarnMore21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mailto:eilon@earnmore.co.i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arnmore.co.il/" TargetMode="External"/><Relationship Id="rId2" Type="http://schemas.openxmlformats.org/officeDocument/2006/relationships/hyperlink" Target="https://www.linkedin.com/in/eran-mor-99735265/" TargetMode="External"/><Relationship Id="rId1" Type="http://schemas.openxmlformats.org/officeDocument/2006/relationships/hyperlink" Target="https://www.facebook.com/EarnMore21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eilon@earnmore.co.i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arnmore.co.il/" TargetMode="External"/><Relationship Id="rId2" Type="http://schemas.openxmlformats.org/officeDocument/2006/relationships/hyperlink" Target="https://www.linkedin.com/in/eran-mor-99735265/" TargetMode="External"/><Relationship Id="rId1" Type="http://schemas.openxmlformats.org/officeDocument/2006/relationships/hyperlink" Target="https://www.facebook.com/EarnMore21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mailto:eilon@earnmore.co.i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earnmore.co.i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linkedin.com/in/eran-mor-99735265/" TargetMode="External"/><Relationship Id="rId1" Type="http://schemas.openxmlformats.org/officeDocument/2006/relationships/hyperlink" Target="https://www.facebook.com/EarnMore21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eilon@earnmore.co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5376-4E32-4F1D-B885-8F1E72029EA9}">
  <sheetPr>
    <tabColor rgb="FFFFFF00"/>
  </sheetPr>
  <dimension ref="A2:N52"/>
  <sheetViews>
    <sheetView showGridLines="0" tabSelected="1" workbookViewId="0">
      <pane ySplit="9" topLeftCell="A10" activePane="bottomLeft" state="frozen"/>
      <selection pane="bottomLeft"/>
    </sheetView>
  </sheetViews>
  <sheetFormatPr defaultRowHeight="13.8" x14ac:dyDescent="0.25"/>
  <cols>
    <col min="2" max="2" width="3.19921875" bestFit="1" customWidth="1"/>
    <col min="5" max="6" width="16.796875" bestFit="1" customWidth="1"/>
  </cols>
  <sheetData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F3" t="s">
        <v>89</v>
      </c>
      <c r="G3" s="100" t="s">
        <v>154</v>
      </c>
    </row>
    <row r="4" spans="1:14" x14ac:dyDescent="0.25">
      <c r="F4" t="s">
        <v>90</v>
      </c>
      <c r="G4" s="101" t="s">
        <v>155</v>
      </c>
    </row>
    <row r="5" spans="1:14" x14ac:dyDescent="0.25">
      <c r="F5" t="s">
        <v>93</v>
      </c>
      <c r="G5" s="101" t="s">
        <v>94</v>
      </c>
    </row>
    <row r="6" spans="1:14" x14ac:dyDescent="0.25">
      <c r="F6" t="s">
        <v>95</v>
      </c>
      <c r="G6" s="101" t="s">
        <v>96</v>
      </c>
    </row>
    <row r="7" spans="1:14" x14ac:dyDescent="0.25">
      <c r="F7" t="s">
        <v>91</v>
      </c>
      <c r="G7" s="101" t="s">
        <v>92</v>
      </c>
    </row>
    <row r="9" spans="1:14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1" spans="1:14" x14ac:dyDescent="0.25">
      <c r="C11" s="197" t="s">
        <v>152</v>
      </c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14" x14ac:dyDescent="0.25">
      <c r="C12" s="200"/>
      <c r="D12" s="201"/>
      <c r="E12" s="201"/>
      <c r="F12" s="201"/>
      <c r="G12" s="201"/>
      <c r="H12" s="201"/>
      <c r="I12" s="201"/>
      <c r="J12" s="201"/>
      <c r="K12" s="201"/>
      <c r="L12" s="202"/>
    </row>
    <row r="13" spans="1:14" x14ac:dyDescent="0.25">
      <c r="C13" s="203"/>
      <c r="D13" s="204"/>
      <c r="E13" s="204"/>
      <c r="F13" s="204"/>
      <c r="G13" s="204"/>
      <c r="H13" s="204"/>
      <c r="I13" s="204"/>
      <c r="J13" s="204"/>
      <c r="K13" s="204"/>
      <c r="L13" s="205"/>
    </row>
    <row r="14" spans="1:14" ht="5.4" customHeight="1" x14ac:dyDescent="0.25"/>
    <row r="15" spans="1:14" ht="14.4" x14ac:dyDescent="0.3">
      <c r="C15" s="185" t="s">
        <v>97</v>
      </c>
      <c r="D15" s="186"/>
      <c r="E15" s="186"/>
      <c r="F15" s="186"/>
      <c r="G15" s="187"/>
      <c r="H15" s="187"/>
      <c r="I15" s="187"/>
      <c r="J15" s="187"/>
      <c r="K15" s="187"/>
      <c r="L15" s="188"/>
    </row>
    <row r="16" spans="1:14" ht="14.4" x14ac:dyDescent="0.3">
      <c r="C16" s="189" t="s">
        <v>98</v>
      </c>
      <c r="D16" s="190"/>
      <c r="E16" s="190"/>
      <c r="F16" s="190"/>
      <c r="G16" s="191"/>
      <c r="H16" s="191"/>
      <c r="I16" s="191"/>
      <c r="J16" s="191"/>
      <c r="K16" s="191"/>
      <c r="L16" s="192"/>
    </row>
    <row r="17" spans="2:12" ht="14.4" x14ac:dyDescent="0.3">
      <c r="C17" s="193" t="s">
        <v>99</v>
      </c>
      <c r="D17" s="194"/>
      <c r="E17" s="194"/>
      <c r="F17" s="194"/>
      <c r="G17" s="195"/>
      <c r="H17" s="195"/>
      <c r="I17" s="195"/>
      <c r="J17" s="195"/>
      <c r="K17" s="195"/>
      <c r="L17" s="196"/>
    </row>
    <row r="20" spans="2:12" ht="15.6" x14ac:dyDescent="0.3">
      <c r="B20" s="102" t="s">
        <v>100</v>
      </c>
      <c r="C20" s="103" t="s">
        <v>101</v>
      </c>
      <c r="D20" s="103"/>
    </row>
    <row r="21" spans="2:12" ht="15.6" x14ac:dyDescent="0.3">
      <c r="B21" s="104"/>
      <c r="C21" t="s">
        <v>102</v>
      </c>
    </row>
    <row r="22" spans="2:12" ht="15.6" x14ac:dyDescent="0.3">
      <c r="B22" s="104"/>
      <c r="C22" t="s">
        <v>103</v>
      </c>
    </row>
    <row r="23" spans="2:12" ht="15.6" x14ac:dyDescent="0.3">
      <c r="B23" s="104"/>
    </row>
    <row r="24" spans="2:12" ht="15.6" x14ac:dyDescent="0.3">
      <c r="B24" s="102"/>
      <c r="C24" t="s">
        <v>104</v>
      </c>
    </row>
    <row r="25" spans="2:12" ht="15.6" x14ac:dyDescent="0.3">
      <c r="B25" s="104"/>
      <c r="C25" t="s">
        <v>134</v>
      </c>
    </row>
    <row r="26" spans="2:12" ht="15.6" x14ac:dyDescent="0.3">
      <c r="B26" s="104"/>
      <c r="C26" t="s">
        <v>105</v>
      </c>
    </row>
    <row r="27" spans="2:12" ht="15.6" x14ac:dyDescent="0.3">
      <c r="B27" s="104"/>
      <c r="C27" t="s">
        <v>106</v>
      </c>
    </row>
    <row r="28" spans="2:12" ht="15.6" x14ac:dyDescent="0.3">
      <c r="B28" s="104"/>
      <c r="C28" t="s">
        <v>107</v>
      </c>
    </row>
    <row r="29" spans="2:12" ht="15.6" x14ac:dyDescent="0.3">
      <c r="B29" s="104"/>
    </row>
    <row r="30" spans="2:12" ht="15.6" x14ac:dyDescent="0.3">
      <c r="B30" s="104"/>
      <c r="C30" t="s">
        <v>108</v>
      </c>
    </row>
    <row r="31" spans="2:12" ht="15.6" x14ac:dyDescent="0.3">
      <c r="B31" s="104"/>
      <c r="C31" t="s">
        <v>109</v>
      </c>
    </row>
    <row r="32" spans="2:12" ht="15.6" x14ac:dyDescent="0.3">
      <c r="B32" s="104"/>
      <c r="C32" t="s">
        <v>110</v>
      </c>
    </row>
    <row r="33" spans="2:4" ht="15.6" x14ac:dyDescent="0.3">
      <c r="B33" s="104"/>
    </row>
    <row r="34" spans="2:4" ht="15.6" x14ac:dyDescent="0.3">
      <c r="B34" s="104"/>
      <c r="C34" t="s">
        <v>111</v>
      </c>
    </row>
    <row r="35" spans="2:4" ht="15.6" x14ac:dyDescent="0.3">
      <c r="B35" s="104"/>
      <c r="C35" t="s">
        <v>112</v>
      </c>
    </row>
    <row r="36" spans="2:4" ht="15.6" x14ac:dyDescent="0.3">
      <c r="B36" s="104"/>
    </row>
    <row r="37" spans="2:4" ht="15.6" x14ac:dyDescent="0.3">
      <c r="B37" s="102" t="s">
        <v>113</v>
      </c>
      <c r="C37" s="103" t="s">
        <v>114</v>
      </c>
      <c r="D37" s="103"/>
    </row>
    <row r="38" spans="2:4" ht="15.6" x14ac:dyDescent="0.3">
      <c r="B38" s="102"/>
      <c r="C38" t="s">
        <v>115</v>
      </c>
    </row>
    <row r="39" spans="2:4" ht="15.6" x14ac:dyDescent="0.3">
      <c r="B39" s="102"/>
    </row>
    <row r="40" spans="2:4" ht="15.6" x14ac:dyDescent="0.3">
      <c r="B40" s="102"/>
    </row>
    <row r="41" spans="2:4" ht="15.6" x14ac:dyDescent="0.3">
      <c r="B41" s="102" t="s">
        <v>116</v>
      </c>
      <c r="C41" s="103" t="s">
        <v>117</v>
      </c>
      <c r="D41" s="103"/>
    </row>
    <row r="42" spans="2:4" ht="15.6" x14ac:dyDescent="0.3">
      <c r="B42" s="102"/>
      <c r="C42" t="s">
        <v>118</v>
      </c>
    </row>
    <row r="43" spans="2:4" ht="15.6" x14ac:dyDescent="0.3">
      <c r="B43" s="102"/>
      <c r="C43" t="s">
        <v>119</v>
      </c>
    </row>
    <row r="44" spans="2:4" ht="15.6" x14ac:dyDescent="0.3">
      <c r="B44" s="102"/>
    </row>
    <row r="45" spans="2:4" ht="15.6" x14ac:dyDescent="0.3">
      <c r="B45" s="102"/>
    </row>
    <row r="46" spans="2:4" ht="15.6" x14ac:dyDescent="0.3">
      <c r="B46" s="102" t="s">
        <v>120</v>
      </c>
      <c r="C46" s="103" t="s">
        <v>121</v>
      </c>
      <c r="D46" s="103"/>
    </row>
    <row r="47" spans="2:4" ht="15.6" x14ac:dyDescent="0.3">
      <c r="B47" s="102"/>
      <c r="C47" t="s">
        <v>122</v>
      </c>
    </row>
    <row r="48" spans="2:4" ht="15.6" x14ac:dyDescent="0.3">
      <c r="B48" s="104"/>
      <c r="C48" t="s">
        <v>123</v>
      </c>
    </row>
    <row r="49" spans="2:4" ht="15.6" x14ac:dyDescent="0.3">
      <c r="B49" s="104"/>
    </row>
    <row r="50" spans="2:4" ht="15.6" x14ac:dyDescent="0.3">
      <c r="B50" s="104"/>
    </row>
    <row r="51" spans="2:4" ht="15.6" x14ac:dyDescent="0.3">
      <c r="B51" s="102" t="s">
        <v>124</v>
      </c>
      <c r="C51" s="103" t="s">
        <v>125</v>
      </c>
      <c r="D51" s="103"/>
    </row>
    <row r="52" spans="2:4" ht="15.6" x14ac:dyDescent="0.3">
      <c r="B52" s="104"/>
      <c r="C52" t="s">
        <v>126</v>
      </c>
    </row>
  </sheetData>
  <sheetProtection sheet="1" objects="1" scenarios="1"/>
  <mergeCells count="1">
    <mergeCell ref="C11:L13"/>
  </mergeCells>
  <hyperlinks>
    <hyperlink ref="G4" r:id="rId1" xr:uid="{B11B818C-4518-4490-B8B5-CC88235FC427}"/>
    <hyperlink ref="G7" r:id="rId2" xr:uid="{C63A7D7B-4A26-4E6B-8D70-C4C6F9847319}"/>
    <hyperlink ref="G5" r:id="rId3" xr:uid="{0162BA14-F55D-45F7-9AC6-6057BCE4B524}"/>
    <hyperlink ref="G6" r:id="rId4" xr:uid="{4D8AD3ED-FDE2-489A-B1BF-626B2EC385F5}"/>
  </hyperlinks>
  <pageMargins left="0.7" right="0.7" top="0.75" bottom="0.75" header="0.3" footer="0.3"/>
  <pageSetup paperSize="9" orientation="portrait" r:id="rId5"/>
  <ignoredErrors>
    <ignoredError sqref="B20:B51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416A-DDF0-4AE9-8C66-E84D4431A7BF}">
  <sheetPr>
    <tabColor rgb="FF002060"/>
  </sheetPr>
  <dimension ref="B2:L121"/>
  <sheetViews>
    <sheetView showGridLines="0" workbookViewId="0">
      <pane ySplit="11" topLeftCell="A36" activePane="bottomLeft" state="frozen"/>
      <selection pane="bottomLeft"/>
    </sheetView>
  </sheetViews>
  <sheetFormatPr defaultRowHeight="13.8" x14ac:dyDescent="0.25"/>
  <cols>
    <col min="1" max="1" width="4.296875" customWidth="1"/>
    <col min="2" max="2" width="3.5" bestFit="1" customWidth="1"/>
    <col min="3" max="3" width="29" customWidth="1"/>
    <col min="4" max="5" width="16.796875" bestFit="1" customWidth="1"/>
    <col min="6" max="6" width="13.69921875" bestFit="1" customWidth="1"/>
    <col min="7" max="7" width="14" bestFit="1" customWidth="1"/>
    <col min="9" max="10" width="7.796875" customWidth="1"/>
    <col min="11" max="11" width="5.59765625" style="8" customWidth="1"/>
    <col min="12" max="12" width="13.3984375" bestFit="1" customWidth="1"/>
    <col min="13" max="13" width="21.19921875" bestFit="1" customWidth="1"/>
    <col min="14" max="14" width="19.69921875" bestFit="1" customWidth="1"/>
    <col min="15" max="16" width="10.5" bestFit="1" customWidth="1"/>
  </cols>
  <sheetData>
    <row r="2" spans="3:10" x14ac:dyDescent="0.25">
      <c r="C2" s="12"/>
      <c r="D2" s="12"/>
      <c r="E2" s="12"/>
      <c r="F2" s="12"/>
      <c r="G2" s="12"/>
      <c r="H2" s="12"/>
      <c r="I2" s="12"/>
      <c r="J2" s="12"/>
    </row>
    <row r="3" spans="3:10" x14ac:dyDescent="0.25">
      <c r="E3" t="s">
        <v>89</v>
      </c>
      <c r="F3" s="100" t="s">
        <v>154</v>
      </c>
    </row>
    <row r="4" spans="3:10" x14ac:dyDescent="0.25">
      <c r="E4" t="s">
        <v>90</v>
      </c>
      <c r="F4" s="101" t="s">
        <v>155</v>
      </c>
    </row>
    <row r="5" spans="3:10" x14ac:dyDescent="0.25">
      <c r="E5" t="s">
        <v>93</v>
      </c>
      <c r="F5" s="101" t="s">
        <v>94</v>
      </c>
    </row>
    <row r="6" spans="3:10" x14ac:dyDescent="0.25">
      <c r="E6" t="s">
        <v>95</v>
      </c>
      <c r="F6" s="101" t="s">
        <v>96</v>
      </c>
    </row>
    <row r="7" spans="3:10" x14ac:dyDescent="0.25">
      <c r="E7" t="s">
        <v>91</v>
      </c>
      <c r="F7" s="101" t="s">
        <v>92</v>
      </c>
    </row>
    <row r="9" spans="3:10" x14ac:dyDescent="0.25">
      <c r="C9" s="14"/>
      <c r="D9" s="14"/>
      <c r="E9" s="14"/>
      <c r="F9" s="14"/>
      <c r="G9" s="14"/>
      <c r="H9" s="14"/>
      <c r="I9" s="14"/>
      <c r="J9" s="14"/>
    </row>
    <row r="11" spans="3:10" ht="18.600000000000001" thickBot="1" x14ac:dyDescent="0.4">
      <c r="C11" s="40" t="s">
        <v>32</v>
      </c>
      <c r="D11" s="40"/>
      <c r="E11" s="40"/>
      <c r="F11" s="40"/>
      <c r="G11" s="40"/>
      <c r="H11" s="40"/>
      <c r="I11" s="40"/>
      <c r="J11" s="8"/>
    </row>
    <row r="12" spans="3:10" ht="19.2" thickTop="1" thickBot="1" x14ac:dyDescent="0.4">
      <c r="C12" s="156"/>
      <c r="D12" s="156"/>
      <c r="E12" s="156"/>
      <c r="F12" s="156"/>
      <c r="G12" s="156"/>
      <c r="H12" s="156"/>
      <c r="I12" s="156"/>
      <c r="J12" s="8"/>
    </row>
    <row r="13" spans="3:10" ht="18.600000000000001" thickBot="1" x14ac:dyDescent="0.4">
      <c r="C13" s="157" t="s">
        <v>137</v>
      </c>
      <c r="D13" s="158" t="s">
        <v>142</v>
      </c>
      <c r="E13" s="140"/>
      <c r="F13" s="140"/>
      <c r="G13" s="141"/>
      <c r="H13" s="159"/>
      <c r="I13" s="160"/>
      <c r="J13" s="8"/>
    </row>
    <row r="14" spans="3:10" ht="18" x14ac:dyDescent="0.35">
      <c r="C14" s="156"/>
      <c r="D14" s="156"/>
      <c r="E14" s="156"/>
      <c r="F14" s="156"/>
      <c r="G14" s="156"/>
      <c r="H14" s="156"/>
      <c r="I14" s="156"/>
      <c r="J14" s="8"/>
    </row>
    <row r="15" spans="3:10" ht="13.8" customHeight="1" x14ac:dyDescent="0.25">
      <c r="C15" s="221" t="s">
        <v>33</v>
      </c>
      <c r="D15" s="221"/>
      <c r="E15" s="221"/>
      <c r="F15" s="221"/>
      <c r="G15" s="221"/>
      <c r="H15" s="221"/>
      <c r="I15" s="221"/>
      <c r="J15" s="8"/>
    </row>
    <row r="16" spans="3:10" x14ac:dyDescent="0.25">
      <c r="C16" s="221"/>
      <c r="D16" s="221"/>
      <c r="E16" s="221"/>
      <c r="F16" s="221"/>
      <c r="G16" s="221"/>
      <c r="H16" s="221"/>
      <c r="I16" s="221"/>
      <c r="J16" s="8"/>
    </row>
    <row r="17" spans="3:10" ht="14.4" thickBot="1" x14ac:dyDescent="0.3">
      <c r="C17" s="221"/>
      <c r="D17" s="221"/>
      <c r="E17" s="221"/>
      <c r="F17" s="221"/>
      <c r="G17" s="221"/>
      <c r="H17" s="221"/>
      <c r="I17" s="221"/>
      <c r="J17" s="8"/>
    </row>
    <row r="18" spans="3:10" ht="16.2" thickBot="1" x14ac:dyDescent="0.3">
      <c r="C18" s="172" t="s">
        <v>139</v>
      </c>
      <c r="D18" s="173"/>
      <c r="E18" s="106"/>
      <c r="F18" s="106"/>
      <c r="G18" s="106"/>
      <c r="H18" s="106"/>
      <c r="I18" s="106"/>
      <c r="J18" s="8"/>
    </row>
    <row r="19" spans="3:10" x14ac:dyDescent="0.25">
      <c r="C19" s="30"/>
      <c r="D19" s="30"/>
      <c r="E19" s="30"/>
      <c r="F19" s="30"/>
      <c r="G19" s="30"/>
      <c r="H19" s="30"/>
      <c r="I19" s="30"/>
      <c r="J19" s="8"/>
    </row>
    <row r="20" spans="3:10" ht="14.4" thickBot="1" x14ac:dyDescent="0.3">
      <c r="C20" s="38" t="s">
        <v>60</v>
      </c>
      <c r="D20" s="38"/>
      <c r="E20" s="38"/>
      <c r="F20" s="38"/>
      <c r="G20" s="30"/>
      <c r="H20" s="30"/>
      <c r="I20" s="30"/>
      <c r="J20" s="8"/>
    </row>
    <row r="21" spans="3:10" x14ac:dyDescent="0.25">
      <c r="C21" s="41"/>
      <c r="D21" s="41"/>
      <c r="E21" s="41"/>
      <c r="F21" s="41"/>
      <c r="G21" s="30"/>
      <c r="H21" s="30"/>
      <c r="I21" s="30"/>
      <c r="J21" s="8"/>
    </row>
    <row r="22" spans="3:10" x14ac:dyDescent="0.25">
      <c r="C22" s="30"/>
      <c r="D22" s="33"/>
      <c r="E22" s="30"/>
      <c r="F22" s="30"/>
      <c r="G22" s="30"/>
      <c r="H22" s="30"/>
      <c r="I22" s="30"/>
      <c r="J22" s="8"/>
    </row>
    <row r="23" spans="3:10" x14ac:dyDescent="0.25">
      <c r="C23" s="30" t="s">
        <v>14</v>
      </c>
      <c r="D23" s="165">
        <v>0.23</v>
      </c>
      <c r="E23" s="30"/>
      <c r="F23" s="30"/>
      <c r="G23" s="30"/>
      <c r="H23" s="30"/>
      <c r="I23" s="30"/>
      <c r="J23" s="8"/>
    </row>
    <row r="24" spans="3:10" x14ac:dyDescent="0.25">
      <c r="C24" s="30"/>
      <c r="D24" s="32"/>
      <c r="E24" s="30"/>
      <c r="F24" s="30"/>
      <c r="G24" s="30"/>
      <c r="H24" s="30"/>
      <c r="I24" s="30"/>
      <c r="J24" s="8"/>
    </row>
    <row r="25" spans="3:10" x14ac:dyDescent="0.25">
      <c r="C25" s="30" t="s">
        <v>40</v>
      </c>
      <c r="D25" s="161">
        <v>0.25</v>
      </c>
      <c r="E25" s="30"/>
      <c r="F25" s="30"/>
      <c r="G25" s="30"/>
      <c r="H25" s="30"/>
      <c r="I25" s="30"/>
      <c r="J25" s="8"/>
    </row>
    <row r="26" spans="3:10" x14ac:dyDescent="0.25">
      <c r="J26" s="8"/>
    </row>
    <row r="27" spans="3:10" x14ac:dyDescent="0.25">
      <c r="J27" s="8"/>
    </row>
    <row r="28" spans="3:10" ht="15.6" thickBot="1" x14ac:dyDescent="0.3">
      <c r="C28" s="147" t="s">
        <v>127</v>
      </c>
      <c r="D28" s="38"/>
      <c r="E28" s="38"/>
      <c r="F28" s="38"/>
      <c r="J28" s="8"/>
    </row>
    <row r="29" spans="3:10" x14ac:dyDescent="0.25">
      <c r="J29" s="8"/>
    </row>
    <row r="30" spans="3:10" x14ac:dyDescent="0.25">
      <c r="C30" s="222" t="s">
        <v>85</v>
      </c>
      <c r="D30" s="223"/>
      <c r="E30" s="107">
        <v>50000</v>
      </c>
      <c r="J30" s="8"/>
    </row>
    <row r="31" spans="3:10" x14ac:dyDescent="0.25">
      <c r="J31" s="8"/>
    </row>
    <row r="32" spans="3:10" ht="15.6" thickBot="1" x14ac:dyDescent="0.3">
      <c r="C32" s="147" t="s">
        <v>61</v>
      </c>
      <c r="D32" s="38"/>
      <c r="E32" s="38"/>
      <c r="F32" s="38"/>
      <c r="J32" s="8"/>
    </row>
    <row r="33" spans="3:10" x14ac:dyDescent="0.25">
      <c r="J33" s="8"/>
    </row>
    <row r="34" spans="3:10" ht="14.4" x14ac:dyDescent="0.3">
      <c r="C34" s="46" t="s">
        <v>49</v>
      </c>
      <c r="D34" s="29"/>
      <c r="J34" s="8"/>
    </row>
    <row r="35" spans="3:10" ht="14.4" thickBot="1" x14ac:dyDescent="0.3">
      <c r="J35" s="8"/>
    </row>
    <row r="36" spans="3:10" ht="14.4" thickBot="1" x14ac:dyDescent="0.3">
      <c r="C36" t="s">
        <v>38</v>
      </c>
      <c r="D36" s="174">
        <v>150</v>
      </c>
      <c r="F36" s="105" t="s">
        <v>128</v>
      </c>
      <c r="J36" s="8"/>
    </row>
    <row r="37" spans="3:10" x14ac:dyDescent="0.25">
      <c r="C37" t="s">
        <v>34</v>
      </c>
      <c r="D37" s="175">
        <v>1</v>
      </c>
      <c r="I37" s="224" t="s">
        <v>129</v>
      </c>
      <c r="J37" s="224"/>
    </row>
    <row r="38" spans="3:10" ht="14.4" thickBot="1" x14ac:dyDescent="0.3">
      <c r="C38" t="s">
        <v>35</v>
      </c>
      <c r="D38" s="175">
        <v>300</v>
      </c>
      <c r="I38" s="224"/>
      <c r="J38" s="224"/>
    </row>
    <row r="39" spans="3:10" ht="15" thickBot="1" x14ac:dyDescent="0.35">
      <c r="C39" t="s">
        <v>36</v>
      </c>
      <c r="D39" s="176">
        <v>0.01</v>
      </c>
      <c r="F39" s="166" t="s">
        <v>62</v>
      </c>
      <c r="G39" s="167">
        <f>(1+D39)^12-1</f>
        <v>0.12682503013196977</v>
      </c>
    </row>
    <row r="41" spans="3:10" ht="14.4" x14ac:dyDescent="0.3">
      <c r="C41" s="46" t="s">
        <v>50</v>
      </c>
      <c r="D41" s="29"/>
      <c r="J41" s="8"/>
    </row>
    <row r="42" spans="3:10" ht="14.4" thickBot="1" x14ac:dyDescent="0.3">
      <c r="E42" s="8"/>
      <c r="J42" s="8"/>
    </row>
    <row r="43" spans="3:10" x14ac:dyDescent="0.25">
      <c r="C43" t="s">
        <v>38</v>
      </c>
      <c r="D43" s="174">
        <v>500</v>
      </c>
      <c r="E43" s="8"/>
      <c r="J43" s="8"/>
    </row>
    <row r="44" spans="3:10" x14ac:dyDescent="0.25">
      <c r="C44" t="s">
        <v>34</v>
      </c>
      <c r="D44" s="175">
        <v>1</v>
      </c>
      <c r="E44" s="8"/>
      <c r="J44" s="8"/>
    </row>
    <row r="45" spans="3:10" ht="14.4" thickBot="1" x14ac:dyDescent="0.3">
      <c r="C45" t="s">
        <v>35</v>
      </c>
      <c r="D45" s="175">
        <v>5</v>
      </c>
      <c r="J45" s="8"/>
    </row>
    <row r="46" spans="3:10" ht="15" thickBot="1" x14ac:dyDescent="0.35">
      <c r="C46" t="s">
        <v>36</v>
      </c>
      <c r="D46" s="176">
        <v>0.05</v>
      </c>
      <c r="F46" s="166" t="s">
        <v>62</v>
      </c>
      <c r="G46" s="167">
        <f>(1+D46)^12-1</f>
        <v>0.79585632602212919</v>
      </c>
      <c r="J46" s="8"/>
    </row>
    <row r="47" spans="3:10" x14ac:dyDescent="0.25">
      <c r="J47" s="8"/>
    </row>
    <row r="48" spans="3:10" x14ac:dyDescent="0.25">
      <c r="J48" s="8"/>
    </row>
    <row r="49" spans="3:12" x14ac:dyDescent="0.25">
      <c r="J49" s="8"/>
    </row>
    <row r="50" spans="3:12" x14ac:dyDescent="0.25">
      <c r="J50" s="8"/>
    </row>
    <row r="51" spans="3:12" ht="15.6" thickBot="1" x14ac:dyDescent="0.3">
      <c r="C51" s="147" t="s">
        <v>64</v>
      </c>
      <c r="D51" s="38"/>
      <c r="E51" s="38"/>
      <c r="F51" s="38"/>
      <c r="J51" s="8"/>
    </row>
    <row r="52" spans="3:12" x14ac:dyDescent="0.25">
      <c r="J52" s="8"/>
    </row>
    <row r="53" spans="3:12" x14ac:dyDescent="0.25">
      <c r="C53" t="s">
        <v>65</v>
      </c>
      <c r="J53" s="8"/>
    </row>
    <row r="54" spans="3:12" x14ac:dyDescent="0.25">
      <c r="J54" s="8"/>
    </row>
    <row r="55" spans="3:12" ht="14.4" thickBot="1" x14ac:dyDescent="0.3">
      <c r="J55" s="224" t="s">
        <v>129</v>
      </c>
      <c r="K55" s="224"/>
    </row>
    <row r="56" spans="3:12" ht="14.4" x14ac:dyDescent="0.3">
      <c r="C56" t="s">
        <v>49</v>
      </c>
      <c r="D56" s="177">
        <v>0.35</v>
      </c>
      <c r="F56" s="168" t="s">
        <v>135</v>
      </c>
      <c r="G56" s="169">
        <f>D56*D36</f>
        <v>52.5</v>
      </c>
      <c r="J56" s="224"/>
      <c r="K56" s="224"/>
    </row>
    <row r="57" spans="3:12" ht="15" thickBot="1" x14ac:dyDescent="0.35">
      <c r="C57" t="s">
        <v>50</v>
      </c>
      <c r="D57" s="178">
        <v>0.1</v>
      </c>
      <c r="F57" s="170" t="s">
        <v>136</v>
      </c>
      <c r="G57" s="171">
        <f>D57*D43</f>
        <v>50</v>
      </c>
    </row>
    <row r="58" spans="3:12" x14ac:dyDescent="0.25">
      <c r="J58" s="8"/>
    </row>
    <row r="59" spans="3:12" x14ac:dyDescent="0.25">
      <c r="J59" s="8"/>
    </row>
    <row r="60" spans="3:12" x14ac:dyDescent="0.25">
      <c r="J60" s="8"/>
    </row>
    <row r="61" spans="3:12" x14ac:dyDescent="0.25">
      <c r="J61" s="8"/>
    </row>
    <row r="62" spans="3:12" ht="15.6" thickBot="1" x14ac:dyDescent="0.3">
      <c r="C62" s="147" t="s">
        <v>37</v>
      </c>
      <c r="D62" s="38"/>
      <c r="E62" s="38"/>
      <c r="F62" s="38"/>
      <c r="J62" s="8"/>
    </row>
    <row r="63" spans="3:12" x14ac:dyDescent="0.25">
      <c r="J63" s="8"/>
      <c r="L63" s="63"/>
    </row>
    <row r="64" spans="3:12" ht="13.8" customHeight="1" x14ac:dyDescent="0.25">
      <c r="C64" s="52" t="s">
        <v>51</v>
      </c>
      <c r="D64" s="39"/>
      <c r="E64" s="39"/>
      <c r="F64" s="39"/>
      <c r="G64" s="39"/>
      <c r="H64" s="39"/>
      <c r="I64" s="39"/>
      <c r="J64" s="8"/>
    </row>
    <row r="65" spans="3:10" x14ac:dyDescent="0.25">
      <c r="C65" s="30"/>
      <c r="D65" s="30"/>
      <c r="E65" s="30"/>
      <c r="F65" s="30"/>
      <c r="G65" s="30"/>
      <c r="H65" s="30"/>
      <c r="I65" s="30"/>
      <c r="J65" s="8"/>
    </row>
    <row r="66" spans="3:10" ht="14.4" thickBot="1" x14ac:dyDescent="0.3">
      <c r="J66" s="8"/>
    </row>
    <row r="67" spans="3:10" ht="28.2" thickBot="1" x14ac:dyDescent="0.3">
      <c r="C67" s="129" t="s">
        <v>43</v>
      </c>
      <c r="D67" s="130" t="s">
        <v>39</v>
      </c>
      <c r="E67" s="131" t="s">
        <v>63</v>
      </c>
      <c r="F67" s="132" t="s">
        <v>30</v>
      </c>
      <c r="J67" s="8"/>
    </row>
    <row r="68" spans="3:10" ht="15" thickTop="1" thickBot="1" x14ac:dyDescent="0.3">
      <c r="C68" s="133" t="s">
        <v>0</v>
      </c>
      <c r="D68" s="162">
        <v>3500</v>
      </c>
      <c r="E68" s="108">
        <v>1</v>
      </c>
      <c r="F68" s="134">
        <v>0</v>
      </c>
      <c r="J68" s="8"/>
    </row>
    <row r="69" spans="3:10" x14ac:dyDescent="0.25">
      <c r="C69" s="135" t="s">
        <v>1</v>
      </c>
      <c r="D69" s="163">
        <v>400</v>
      </c>
      <c r="E69" s="107">
        <v>1</v>
      </c>
      <c r="F69" s="136">
        <v>0</v>
      </c>
      <c r="H69" s="206" t="s">
        <v>140</v>
      </c>
      <c r="I69" s="207"/>
      <c r="J69" s="208"/>
    </row>
    <row r="70" spans="3:10" x14ac:dyDescent="0.25">
      <c r="C70" s="135" t="s">
        <v>2</v>
      </c>
      <c r="D70" s="163">
        <v>0</v>
      </c>
      <c r="E70" s="107">
        <v>1</v>
      </c>
      <c r="F70" s="136">
        <v>0</v>
      </c>
      <c r="H70" s="209"/>
      <c r="I70" s="225"/>
      <c r="J70" s="211"/>
    </row>
    <row r="71" spans="3:10" x14ac:dyDescent="0.25">
      <c r="C71" s="135" t="s">
        <v>3</v>
      </c>
      <c r="D71" s="163">
        <v>800</v>
      </c>
      <c r="E71" s="107">
        <v>1</v>
      </c>
      <c r="F71" s="136">
        <v>0</v>
      </c>
      <c r="H71" s="209"/>
      <c r="I71" s="225"/>
      <c r="J71" s="211"/>
    </row>
    <row r="72" spans="3:10" x14ac:dyDescent="0.25">
      <c r="C72" s="135" t="s">
        <v>4</v>
      </c>
      <c r="D72" s="163">
        <v>2500</v>
      </c>
      <c r="E72" s="107">
        <v>1</v>
      </c>
      <c r="F72" s="136">
        <v>0.02</v>
      </c>
      <c r="H72" s="209"/>
      <c r="I72" s="225"/>
      <c r="J72" s="211"/>
    </row>
    <row r="73" spans="3:10" x14ac:dyDescent="0.25">
      <c r="C73" s="137" t="s">
        <v>5</v>
      </c>
      <c r="D73" s="163">
        <v>2500</v>
      </c>
      <c r="E73" s="107">
        <v>1</v>
      </c>
      <c r="F73" s="136">
        <v>0</v>
      </c>
      <c r="H73" s="209"/>
      <c r="I73" s="225"/>
      <c r="J73" s="211"/>
    </row>
    <row r="74" spans="3:10" x14ac:dyDescent="0.25">
      <c r="C74" s="137" t="s">
        <v>6</v>
      </c>
      <c r="D74" s="163">
        <v>500</v>
      </c>
      <c r="E74" s="107">
        <v>1</v>
      </c>
      <c r="F74" s="136">
        <v>0</v>
      </c>
      <c r="H74" s="209"/>
      <c r="I74" s="225"/>
      <c r="J74" s="211"/>
    </row>
    <row r="75" spans="3:10" ht="14.4" thickBot="1" x14ac:dyDescent="0.3">
      <c r="C75" s="137" t="s">
        <v>7</v>
      </c>
      <c r="D75" s="163">
        <v>0</v>
      </c>
      <c r="E75" s="107">
        <v>1</v>
      </c>
      <c r="F75" s="136">
        <v>0</v>
      </c>
      <c r="H75" s="212"/>
      <c r="I75" s="213"/>
      <c r="J75" s="214"/>
    </row>
    <row r="76" spans="3:10" ht="14.4" thickBot="1" x14ac:dyDescent="0.3">
      <c r="C76" s="138" t="s">
        <v>8</v>
      </c>
      <c r="D76" s="164">
        <v>0</v>
      </c>
      <c r="E76" s="126">
        <v>1</v>
      </c>
      <c r="F76" s="139">
        <v>0</v>
      </c>
      <c r="J76" s="8"/>
    </row>
    <row r="77" spans="3:10" x14ac:dyDescent="0.25">
      <c r="C77" s="8"/>
      <c r="D77" s="35"/>
      <c r="E77" s="36"/>
      <c r="F77" s="37"/>
      <c r="J77" s="8"/>
    </row>
    <row r="78" spans="3:10" x14ac:dyDescent="0.25">
      <c r="C78" s="221" t="s">
        <v>42</v>
      </c>
      <c r="D78" s="221"/>
      <c r="E78" s="221"/>
      <c r="F78" s="221"/>
      <c r="G78" s="221"/>
      <c r="J78" s="8"/>
    </row>
    <row r="79" spans="3:10" x14ac:dyDescent="0.25">
      <c r="C79" s="221"/>
      <c r="D79" s="221"/>
      <c r="E79" s="221"/>
      <c r="F79" s="221"/>
      <c r="G79" s="221"/>
      <c r="J79" s="8"/>
    </row>
    <row r="80" spans="3:10" ht="14.4" thickBot="1" x14ac:dyDescent="0.3">
      <c r="J80" s="8"/>
    </row>
    <row r="81" spans="2:10" ht="14.4" thickBot="1" x14ac:dyDescent="0.3">
      <c r="C81" s="8" t="s">
        <v>76</v>
      </c>
      <c r="D81" s="174">
        <v>0</v>
      </c>
      <c r="G81" s="215" t="s">
        <v>130</v>
      </c>
      <c r="H81" s="216"/>
      <c r="J81" s="8"/>
    </row>
    <row r="82" spans="2:10" ht="14.4" thickBot="1" x14ac:dyDescent="0.3">
      <c r="C82" s="8" t="s">
        <v>77</v>
      </c>
      <c r="D82" s="179">
        <v>0</v>
      </c>
      <c r="J82" s="8"/>
    </row>
    <row r="83" spans="2:10" x14ac:dyDescent="0.25">
      <c r="C83" s="8"/>
      <c r="D83" s="35"/>
      <c r="J83" s="8"/>
    </row>
    <row r="84" spans="2:10" ht="14.4" thickBot="1" x14ac:dyDescent="0.3">
      <c r="C84" t="s">
        <v>41</v>
      </c>
      <c r="J84" s="8"/>
    </row>
    <row r="85" spans="2:10" ht="14.4" thickBot="1" x14ac:dyDescent="0.3">
      <c r="G85" s="217" t="s">
        <v>131</v>
      </c>
      <c r="H85" s="218"/>
      <c r="J85" s="8"/>
    </row>
    <row r="86" spans="2:10" ht="14.4" thickBot="1" x14ac:dyDescent="0.3">
      <c r="C86" s="8" t="s">
        <v>31</v>
      </c>
      <c r="D86" s="180">
        <v>0.1</v>
      </c>
      <c r="F86" s="32"/>
      <c r="G86" s="219"/>
      <c r="H86" s="220"/>
      <c r="J86" s="8"/>
    </row>
    <row r="87" spans="2:10" x14ac:dyDescent="0.25">
      <c r="J87" s="8"/>
    </row>
    <row r="88" spans="2:10" ht="15.6" x14ac:dyDescent="0.3">
      <c r="C88" s="43" t="s">
        <v>45</v>
      </c>
      <c r="D88" s="43"/>
      <c r="E88" s="43"/>
      <c r="F88" s="43"/>
      <c r="J88" s="8"/>
    </row>
    <row r="89" spans="2:10" ht="15.6" x14ac:dyDescent="0.3">
      <c r="C89" s="44"/>
      <c r="D89" s="44"/>
      <c r="E89" s="44"/>
      <c r="F89" s="44"/>
      <c r="J89" s="8"/>
    </row>
    <row r="90" spans="2:10" x14ac:dyDescent="0.25">
      <c r="C90" s="53" t="s">
        <v>59</v>
      </c>
      <c r="D90" s="45"/>
      <c r="E90" s="54">
        <v>0.33</v>
      </c>
      <c r="J90" s="8"/>
    </row>
    <row r="91" spans="2:10" ht="14.4" x14ac:dyDescent="0.3">
      <c r="C91" s="64" t="s">
        <v>86</v>
      </c>
      <c r="J91" s="8"/>
    </row>
    <row r="92" spans="2:10" ht="14.4" x14ac:dyDescent="0.3">
      <c r="C92" s="64"/>
      <c r="J92" s="8"/>
    </row>
    <row r="93" spans="2:10" ht="15" thickBot="1" x14ac:dyDescent="0.35">
      <c r="C93" s="64"/>
      <c r="J93" s="8"/>
    </row>
    <row r="94" spans="2:10" ht="28.2" thickBot="1" x14ac:dyDescent="0.3">
      <c r="B94" s="115" t="s">
        <v>87</v>
      </c>
      <c r="C94" s="116" t="s">
        <v>44</v>
      </c>
      <c r="D94" s="117" t="s">
        <v>66</v>
      </c>
      <c r="E94" s="117" t="s">
        <v>46</v>
      </c>
      <c r="F94" s="117" t="s">
        <v>47</v>
      </c>
      <c r="G94" s="118" t="s">
        <v>48</v>
      </c>
      <c r="J94" s="8"/>
    </row>
    <row r="95" spans="2:10" ht="15" thickTop="1" x14ac:dyDescent="0.3">
      <c r="B95" s="119">
        <v>1</v>
      </c>
      <c r="C95" s="112" t="s">
        <v>153</v>
      </c>
      <c r="D95" s="113" t="s">
        <v>68</v>
      </c>
      <c r="E95" s="108">
        <v>5500</v>
      </c>
      <c r="F95" s="114">
        <v>1</v>
      </c>
      <c r="G95" s="120">
        <f>E95*(1+$E$90)</f>
        <v>7315</v>
      </c>
      <c r="J95" s="8"/>
    </row>
    <row r="96" spans="2:10" ht="14.4" x14ac:dyDescent="0.3">
      <c r="B96" s="121">
        <v>2</v>
      </c>
      <c r="C96" s="111" t="s">
        <v>4</v>
      </c>
      <c r="D96" s="113" t="s">
        <v>67</v>
      </c>
      <c r="E96" s="107">
        <v>12000</v>
      </c>
      <c r="F96" s="110">
        <v>7</v>
      </c>
      <c r="G96" s="122">
        <f t="shared" ref="G96:G117" si="0">E96*(1+$E$90)</f>
        <v>15960</v>
      </c>
      <c r="J96" s="8"/>
    </row>
    <row r="97" spans="2:12" ht="14.4" x14ac:dyDescent="0.3">
      <c r="B97" s="121">
        <v>3</v>
      </c>
      <c r="C97" s="111"/>
      <c r="D97" s="113"/>
      <c r="E97" s="107"/>
      <c r="F97" s="110"/>
      <c r="G97" s="122">
        <f t="shared" si="0"/>
        <v>0</v>
      </c>
      <c r="J97" s="8"/>
    </row>
    <row r="98" spans="2:12" ht="15" thickBot="1" x14ac:dyDescent="0.35">
      <c r="B98" s="121">
        <v>4</v>
      </c>
      <c r="C98" s="111"/>
      <c r="D98" s="113"/>
      <c r="E98" s="107"/>
      <c r="F98" s="110"/>
      <c r="G98" s="122">
        <f t="shared" si="0"/>
        <v>0</v>
      </c>
      <c r="J98" s="8"/>
    </row>
    <row r="99" spans="2:12" ht="14.4" customHeight="1" x14ac:dyDescent="0.3">
      <c r="B99" s="121">
        <v>5</v>
      </c>
      <c r="C99" s="111"/>
      <c r="D99" s="113"/>
      <c r="E99" s="107"/>
      <c r="F99" s="110"/>
      <c r="G99" s="122">
        <f t="shared" si="0"/>
        <v>0</v>
      </c>
      <c r="J99" s="206" t="s">
        <v>141</v>
      </c>
      <c r="K99" s="207"/>
      <c r="L99" s="208"/>
    </row>
    <row r="100" spans="2:12" ht="14.4" x14ac:dyDescent="0.3">
      <c r="B100" s="121">
        <v>6</v>
      </c>
      <c r="C100" s="111"/>
      <c r="D100" s="113"/>
      <c r="E100" s="107"/>
      <c r="F100" s="110"/>
      <c r="G100" s="122">
        <f t="shared" si="0"/>
        <v>0</v>
      </c>
      <c r="J100" s="209"/>
      <c r="K100" s="210"/>
      <c r="L100" s="211"/>
    </row>
    <row r="101" spans="2:12" ht="14.4" x14ac:dyDescent="0.3">
      <c r="B101" s="121">
        <v>7</v>
      </c>
      <c r="C101" s="111"/>
      <c r="D101" s="109"/>
      <c r="E101" s="107"/>
      <c r="F101" s="110"/>
      <c r="G101" s="122">
        <f t="shared" si="0"/>
        <v>0</v>
      </c>
      <c r="J101" s="209"/>
      <c r="K101" s="210"/>
      <c r="L101" s="211"/>
    </row>
    <row r="102" spans="2:12" ht="14.4" x14ac:dyDescent="0.3">
      <c r="B102" s="121">
        <v>8</v>
      </c>
      <c r="C102" s="111"/>
      <c r="D102" s="109"/>
      <c r="E102" s="107"/>
      <c r="F102" s="110"/>
      <c r="G102" s="122">
        <f t="shared" si="0"/>
        <v>0</v>
      </c>
      <c r="J102" s="209"/>
      <c r="K102" s="210"/>
      <c r="L102" s="211"/>
    </row>
    <row r="103" spans="2:12" ht="14.4" x14ac:dyDescent="0.3">
      <c r="B103" s="121">
        <v>9</v>
      </c>
      <c r="C103" s="111" t="s">
        <v>145</v>
      </c>
      <c r="D103" s="109"/>
      <c r="E103" s="107"/>
      <c r="F103" s="110"/>
      <c r="G103" s="122">
        <f t="shared" si="0"/>
        <v>0</v>
      </c>
      <c r="J103" s="209"/>
      <c r="K103" s="210"/>
      <c r="L103" s="211"/>
    </row>
    <row r="104" spans="2:12" ht="14.4" x14ac:dyDescent="0.3">
      <c r="B104" s="121">
        <v>10</v>
      </c>
      <c r="C104" s="111" t="s">
        <v>146</v>
      </c>
      <c r="D104" s="109"/>
      <c r="E104" s="107"/>
      <c r="F104" s="110"/>
      <c r="G104" s="122">
        <f t="shared" si="0"/>
        <v>0</v>
      </c>
      <c r="J104" s="209"/>
      <c r="K104" s="210"/>
      <c r="L104" s="211"/>
    </row>
    <row r="105" spans="2:12" ht="14.4" x14ac:dyDescent="0.3">
      <c r="B105" s="121">
        <v>11</v>
      </c>
      <c r="C105" s="111" t="s">
        <v>147</v>
      </c>
      <c r="D105" s="109"/>
      <c r="E105" s="107"/>
      <c r="F105" s="110"/>
      <c r="G105" s="122">
        <f t="shared" si="0"/>
        <v>0</v>
      </c>
      <c r="J105" s="209"/>
      <c r="K105" s="210"/>
      <c r="L105" s="211"/>
    </row>
    <row r="106" spans="2:12" ht="14.4" x14ac:dyDescent="0.3">
      <c r="B106" s="121">
        <v>12</v>
      </c>
      <c r="C106" s="111"/>
      <c r="D106" s="109"/>
      <c r="E106" s="107"/>
      <c r="F106" s="110"/>
      <c r="G106" s="122">
        <f t="shared" si="0"/>
        <v>0</v>
      </c>
      <c r="J106" s="209"/>
      <c r="K106" s="210"/>
      <c r="L106" s="211"/>
    </row>
    <row r="107" spans="2:12" ht="15" thickBot="1" x14ac:dyDescent="0.35">
      <c r="B107" s="121">
        <v>13</v>
      </c>
      <c r="C107" s="111"/>
      <c r="D107" s="109"/>
      <c r="E107" s="107"/>
      <c r="F107" s="110"/>
      <c r="G107" s="122">
        <f t="shared" si="0"/>
        <v>0</v>
      </c>
      <c r="J107" s="212"/>
      <c r="K107" s="213"/>
      <c r="L107" s="214"/>
    </row>
    <row r="108" spans="2:12" ht="14.4" x14ac:dyDescent="0.3">
      <c r="B108" s="121">
        <v>14</v>
      </c>
      <c r="C108" s="111"/>
      <c r="D108" s="109"/>
      <c r="E108" s="107"/>
      <c r="F108" s="110"/>
      <c r="G108" s="122">
        <f t="shared" si="0"/>
        <v>0</v>
      </c>
      <c r="J108" s="8"/>
      <c r="L108" s="8"/>
    </row>
    <row r="109" spans="2:12" ht="14.4" x14ac:dyDescent="0.3">
      <c r="B109" s="121">
        <v>15</v>
      </c>
      <c r="C109" s="111"/>
      <c r="D109" s="109"/>
      <c r="E109" s="107"/>
      <c r="F109" s="110"/>
      <c r="G109" s="122">
        <f t="shared" si="0"/>
        <v>0</v>
      </c>
      <c r="J109" s="8"/>
    </row>
    <row r="110" spans="2:12" ht="14.4" x14ac:dyDescent="0.3">
      <c r="B110" s="121">
        <v>16</v>
      </c>
      <c r="C110" s="111"/>
      <c r="D110" s="109"/>
      <c r="E110" s="107"/>
      <c r="F110" s="110"/>
      <c r="G110" s="122">
        <f t="shared" si="0"/>
        <v>0</v>
      </c>
      <c r="J110" s="8"/>
    </row>
    <row r="111" spans="2:12" ht="14.4" x14ac:dyDescent="0.3">
      <c r="B111" s="121">
        <v>17</v>
      </c>
      <c r="C111" s="111"/>
      <c r="D111" s="109"/>
      <c r="E111" s="107"/>
      <c r="F111" s="110"/>
      <c r="G111" s="122">
        <f t="shared" si="0"/>
        <v>0</v>
      </c>
      <c r="J111" s="8"/>
    </row>
    <row r="112" spans="2:12" ht="14.4" x14ac:dyDescent="0.3">
      <c r="B112" s="121">
        <v>18</v>
      </c>
      <c r="C112" s="111"/>
      <c r="D112" s="109"/>
      <c r="E112" s="107"/>
      <c r="F112" s="110"/>
      <c r="G112" s="122">
        <f t="shared" si="0"/>
        <v>0</v>
      </c>
      <c r="J112" s="8"/>
    </row>
    <row r="113" spans="2:10" ht="14.4" x14ac:dyDescent="0.3">
      <c r="B113" s="121">
        <v>19</v>
      </c>
      <c r="C113" s="111"/>
      <c r="D113" s="109"/>
      <c r="E113" s="107"/>
      <c r="F113" s="110"/>
      <c r="G113" s="122">
        <f t="shared" si="0"/>
        <v>0</v>
      </c>
      <c r="J113" s="8"/>
    </row>
    <row r="114" spans="2:10" ht="14.4" x14ac:dyDescent="0.3">
      <c r="B114" s="121">
        <v>20</v>
      </c>
      <c r="C114" s="111"/>
      <c r="D114" s="109"/>
      <c r="E114" s="107"/>
      <c r="F114" s="110"/>
      <c r="G114" s="122">
        <f t="shared" si="0"/>
        <v>0</v>
      </c>
      <c r="J114" s="8"/>
    </row>
    <row r="115" spans="2:10" ht="14.4" x14ac:dyDescent="0.3">
      <c r="B115" s="121">
        <v>21</v>
      </c>
      <c r="C115" s="111"/>
      <c r="D115" s="109"/>
      <c r="E115" s="107"/>
      <c r="F115" s="110"/>
      <c r="G115" s="122">
        <f t="shared" si="0"/>
        <v>0</v>
      </c>
      <c r="J115" s="8"/>
    </row>
    <row r="116" spans="2:10" ht="14.4" x14ac:dyDescent="0.3">
      <c r="B116" s="121">
        <v>22</v>
      </c>
      <c r="C116" s="111"/>
      <c r="D116" s="109"/>
      <c r="E116" s="107"/>
      <c r="F116" s="110"/>
      <c r="G116" s="122">
        <f t="shared" si="0"/>
        <v>0</v>
      </c>
      <c r="J116" s="8"/>
    </row>
    <row r="117" spans="2:10" ht="15" thickBot="1" x14ac:dyDescent="0.35">
      <c r="B117" s="123">
        <v>23</v>
      </c>
      <c r="C117" s="124"/>
      <c r="D117" s="125"/>
      <c r="E117" s="126"/>
      <c r="F117" s="127"/>
      <c r="G117" s="128">
        <f t="shared" si="0"/>
        <v>0</v>
      </c>
      <c r="J117" s="8"/>
    </row>
    <row r="118" spans="2:10" x14ac:dyDescent="0.25">
      <c r="J118" s="8"/>
    </row>
    <row r="119" spans="2:10" x14ac:dyDescent="0.25">
      <c r="J119" s="8"/>
    </row>
    <row r="120" spans="2:10" x14ac:dyDescent="0.25">
      <c r="J120" s="8"/>
    </row>
    <row r="121" spans="2:10" x14ac:dyDescent="0.25">
      <c r="J121" s="8"/>
    </row>
  </sheetData>
  <mergeCells count="9">
    <mergeCell ref="J99:L107"/>
    <mergeCell ref="G81:H81"/>
    <mergeCell ref="G85:H86"/>
    <mergeCell ref="C15:I17"/>
    <mergeCell ref="C78:G79"/>
    <mergeCell ref="C30:D30"/>
    <mergeCell ref="I37:J38"/>
    <mergeCell ref="H69:J75"/>
    <mergeCell ref="J55:K56"/>
  </mergeCells>
  <phoneticPr fontId="9" type="noConversion"/>
  <hyperlinks>
    <hyperlink ref="C13" location="Dashboard!A1" display="Dashboard" xr:uid="{F072ADD9-994D-4AC0-9505-3DA9D4AD092D}"/>
    <hyperlink ref="F7" r:id="rId1" xr:uid="{34E7D36E-BF3E-48CB-BF0A-F9128FB138D6}"/>
    <hyperlink ref="F5" r:id="rId2" xr:uid="{B20D7BD1-0B6C-4B95-AD9A-94C88D15C8EC}"/>
    <hyperlink ref="F6" r:id="rId3" xr:uid="{D6003160-36B1-452C-BC51-DB3D5C3F8100}"/>
    <hyperlink ref="F4" r:id="rId4" xr:uid="{303649C7-94EC-4E7E-8B78-5AA110869EB4}"/>
  </hyperlink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8C02CC8-4AE4-462F-B69B-0DE7CAB8ED69}">
          <x14:formula1>
            <xm:f>Calculations!$C$3:$C$27</xm:f>
          </x14:formula1>
          <xm:sqref>D44 E77 E86 E80 D37</xm:sqref>
        </x14:dataValidation>
        <x14:dataValidation type="list" allowBlank="1" showInputMessage="1" showErrorMessage="1" xr:uid="{BC025FD7-B5D9-42FD-B38D-F52239D186A8}">
          <x14:formula1>
            <xm:f>Calculations!$C$3:$C$38</xm:f>
          </x14:formula1>
          <xm:sqref>E68:E76 F95:F117</xm:sqref>
        </x14:dataValidation>
        <x14:dataValidation type="list" allowBlank="1" showInputMessage="1" showErrorMessage="1" xr:uid="{F6925202-E111-45E6-9A19-43F98E21D1A5}">
          <x14:formula1>
            <xm:f>Calculations!$E$3:$E$4</xm:f>
          </x14:formula1>
          <xm:sqref>D95:D117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52D3-456B-4FCD-B4CA-147FD8B6EB33}">
  <sheetPr>
    <tabColor theme="0"/>
  </sheetPr>
  <dimension ref="A1:M60"/>
  <sheetViews>
    <sheetView showGridLines="0" topLeftCell="A10" workbookViewId="0">
      <selection activeCell="A10" sqref="A10"/>
    </sheetView>
  </sheetViews>
  <sheetFormatPr defaultRowHeight="13.8" outlineLevelRow="1" x14ac:dyDescent="0.25"/>
  <cols>
    <col min="1" max="1" width="6.09765625" bestFit="1" customWidth="1"/>
    <col min="2" max="2" width="41.69921875" bestFit="1" customWidth="1"/>
    <col min="3" max="3" width="3.5" customWidth="1"/>
    <col min="4" max="4" width="16.796875" bestFit="1" customWidth="1"/>
    <col min="5" max="7" width="10.796875" customWidth="1"/>
    <col min="8" max="8" width="8.796875" style="8"/>
    <col min="9" max="9" width="11.09765625" bestFit="1" customWidth="1"/>
    <col min="10" max="10" width="9.59765625" bestFit="1" customWidth="1"/>
    <col min="11" max="11" width="7" bestFit="1" customWidth="1"/>
    <col min="13" max="13" width="11" bestFit="1" customWidth="1"/>
  </cols>
  <sheetData>
    <row r="1" spans="2:13" x14ac:dyDescent="0.25">
      <c r="H1"/>
    </row>
    <row r="2" spans="2:13" x14ac:dyDescent="0.25">
      <c r="B2" s="12"/>
      <c r="C2" s="12"/>
      <c r="D2" s="12"/>
      <c r="E2" s="12"/>
      <c r="F2" s="12"/>
      <c r="G2" s="12"/>
      <c r="H2" s="12"/>
      <c r="I2" s="12"/>
    </row>
    <row r="3" spans="2:13" x14ac:dyDescent="0.25">
      <c r="D3" t="s">
        <v>89</v>
      </c>
      <c r="E3" s="100" t="s">
        <v>154</v>
      </c>
      <c r="H3"/>
    </row>
    <row r="4" spans="2:13" x14ac:dyDescent="0.25">
      <c r="D4" t="s">
        <v>90</v>
      </c>
      <c r="E4" s="101" t="s">
        <v>155</v>
      </c>
      <c r="H4"/>
    </row>
    <row r="5" spans="2:13" x14ac:dyDescent="0.25">
      <c r="D5" t="s">
        <v>93</v>
      </c>
      <c r="E5" s="101" t="s">
        <v>94</v>
      </c>
      <c r="H5"/>
    </row>
    <row r="6" spans="2:13" x14ac:dyDescent="0.25">
      <c r="D6" t="s">
        <v>95</v>
      </c>
      <c r="E6" s="101" t="s">
        <v>96</v>
      </c>
      <c r="H6"/>
    </row>
    <row r="7" spans="2:13" x14ac:dyDescent="0.25">
      <c r="D7" t="s">
        <v>91</v>
      </c>
      <c r="E7" s="101" t="s">
        <v>92</v>
      </c>
      <c r="H7"/>
    </row>
    <row r="8" spans="2:13" x14ac:dyDescent="0.25">
      <c r="H8"/>
    </row>
    <row r="9" spans="2:13" x14ac:dyDescent="0.25">
      <c r="B9" s="14"/>
      <c r="C9" s="14"/>
      <c r="D9" s="14"/>
      <c r="E9" s="14"/>
      <c r="F9" s="14"/>
      <c r="G9" s="14"/>
      <c r="H9" s="14"/>
      <c r="I9" s="14"/>
    </row>
    <row r="10" spans="2:13" s="1" customFormat="1" ht="14.4" x14ac:dyDescent="0.3">
      <c r="B10" s="1" t="s">
        <v>22</v>
      </c>
      <c r="C10"/>
      <c r="D10" s="1">
        <v>0</v>
      </c>
      <c r="E10" s="1">
        <v>1</v>
      </c>
      <c r="F10" s="1">
        <v>2</v>
      </c>
      <c r="G10" s="1">
        <v>3</v>
      </c>
      <c r="H10" s="51"/>
    </row>
    <row r="11" spans="2:13" s="1" customFormat="1" ht="14.4" x14ac:dyDescent="0.3">
      <c r="C11"/>
      <c r="H11" s="51"/>
    </row>
    <row r="12" spans="2:13" s="1" customFormat="1" ht="14.4" hidden="1" outlineLevel="1" x14ac:dyDescent="0.3">
      <c r="B12" s="69" t="s">
        <v>69</v>
      </c>
      <c r="C12"/>
      <c r="D12" s="67"/>
      <c r="E12" s="67">
        <f>SUM('Monthly Model'!E12:P12)</f>
        <v>3853</v>
      </c>
      <c r="F12" s="67">
        <f>SUM('Monthly Model'!Q12:AB12)</f>
        <v>4428</v>
      </c>
      <c r="G12" s="68">
        <f>SUM('Monthly Model'!AC12:AN12)</f>
        <v>5049</v>
      </c>
      <c r="H12" s="51"/>
      <c r="M12" s="78"/>
    </row>
    <row r="13" spans="2:13" s="1" customFormat="1" ht="14.4" hidden="1" outlineLevel="1" x14ac:dyDescent="0.3">
      <c r="B13" s="69" t="s">
        <v>70</v>
      </c>
      <c r="C13"/>
      <c r="D13" s="67"/>
      <c r="E13" s="67">
        <f>SUM('Monthly Model'!E13:P13)</f>
        <v>79.585632602212939</v>
      </c>
      <c r="F13" s="67">
        <f>SUM('Monthly Model'!Q13:AB13)</f>
        <v>142.9243617691572</v>
      </c>
      <c r="G13" s="68">
        <f>SUM('Monthly Model'!AC13:AN13)</f>
        <v>256.67161922581636</v>
      </c>
      <c r="H13" s="51"/>
      <c r="M13" s="78"/>
    </row>
    <row r="14" spans="2:13" hidden="1" outlineLevel="1" x14ac:dyDescent="0.25">
      <c r="B14" s="12"/>
      <c r="D14" s="12"/>
      <c r="E14" s="12"/>
      <c r="F14" s="12"/>
      <c r="G14" s="12"/>
    </row>
    <row r="15" spans="2:13" collapsed="1" x14ac:dyDescent="0.25">
      <c r="B15" s="8"/>
      <c r="D15" s="8"/>
      <c r="E15" s="8"/>
      <c r="F15" s="8"/>
      <c r="G15" s="8"/>
    </row>
    <row r="16" spans="2:13" ht="14.4" thickBot="1" x14ac:dyDescent="0.3">
      <c r="B16" s="6" t="s">
        <v>127</v>
      </c>
      <c r="D16" s="149">
        <f>'Monthly Model'!D16</f>
        <v>-50000</v>
      </c>
      <c r="E16" s="74"/>
      <c r="F16" s="74"/>
      <c r="G16" s="75"/>
    </row>
    <row r="17" spans="2:13" x14ac:dyDescent="0.25">
      <c r="B17" s="8"/>
      <c r="D17" s="36"/>
      <c r="E17" s="36"/>
      <c r="F17" s="36"/>
      <c r="G17" s="36"/>
    </row>
    <row r="18" spans="2:13" hidden="1" outlineLevel="1" x14ac:dyDescent="0.25">
      <c r="B18" t="s">
        <v>28</v>
      </c>
      <c r="D18" s="65"/>
      <c r="E18" s="151">
        <f>SUM('Monthly Model'!E18:P18)</f>
        <v>577950</v>
      </c>
      <c r="F18" s="151">
        <f>SUM('Monthly Model'!Q18:AB18)</f>
        <v>664200</v>
      </c>
      <c r="G18" s="152">
        <f>SUM('Monthly Model'!AC18:AN18)</f>
        <v>757350</v>
      </c>
      <c r="L18" s="5"/>
      <c r="M18" s="4"/>
    </row>
    <row r="19" spans="2:13" hidden="1" outlineLevel="1" x14ac:dyDescent="0.25">
      <c r="B19" t="s">
        <v>29</v>
      </c>
      <c r="D19" s="65"/>
      <c r="E19" s="151">
        <f>SUM('Monthly Model'!E19:P19)</f>
        <v>39792.816301106468</v>
      </c>
      <c r="F19" s="151">
        <f>SUM('Monthly Model'!Q19:AB19)</f>
        <v>71462.1808845786</v>
      </c>
      <c r="G19" s="152">
        <f>SUM('Monthly Model'!AC19:AN19)</f>
        <v>128335.8096129082</v>
      </c>
      <c r="L19" s="61"/>
      <c r="M19" s="4"/>
    </row>
    <row r="20" spans="2:13" ht="14.4" collapsed="1" thickBot="1" x14ac:dyDescent="0.3">
      <c r="B20" s="6" t="s">
        <v>10</v>
      </c>
      <c r="D20" s="74"/>
      <c r="E20" s="149">
        <f>SUM(E18:E19)</f>
        <v>617742.81630110648</v>
      </c>
      <c r="F20" s="149">
        <f>SUM(F18:F19)</f>
        <v>735662.18088457861</v>
      </c>
      <c r="G20" s="153">
        <f>SUM(G18:G19)</f>
        <v>885685.80961290817</v>
      </c>
      <c r="L20" s="5"/>
      <c r="M20" s="78"/>
    </row>
    <row r="21" spans="2:13" ht="14.4" x14ac:dyDescent="0.3">
      <c r="B21" s="85" t="s">
        <v>88</v>
      </c>
      <c r="C21" s="86"/>
      <c r="D21" s="87"/>
      <c r="E21" s="87"/>
      <c r="F21" s="88">
        <f>(F20-E20)/E20</f>
        <v>0.19088747205438109</v>
      </c>
      <c r="G21" s="88">
        <f>(G20-F20)/F20</f>
        <v>0.20393005461819091</v>
      </c>
      <c r="L21" s="61"/>
      <c r="M21" s="4"/>
    </row>
    <row r="22" spans="2:13" x14ac:dyDescent="0.25">
      <c r="D22" s="34"/>
      <c r="E22" s="34"/>
      <c r="F22" s="34"/>
      <c r="G22" s="34"/>
      <c r="L22" s="61"/>
      <c r="M22" s="4"/>
    </row>
    <row r="23" spans="2:13" hidden="1" outlineLevel="1" x14ac:dyDescent="0.25">
      <c r="B23" t="s">
        <v>71</v>
      </c>
      <c r="D23" s="65"/>
      <c r="E23" s="151">
        <f>SUM('Monthly Model'!E23:P23)</f>
        <v>202282.5</v>
      </c>
      <c r="F23" s="151">
        <f>SUM('Monthly Model'!Q23:AB23)</f>
        <v>232470</v>
      </c>
      <c r="G23" s="152">
        <f>SUM('Monthly Model'!AC23:AN23)</f>
        <v>265072.5</v>
      </c>
      <c r="L23" s="61"/>
      <c r="M23" s="4"/>
    </row>
    <row r="24" spans="2:13" hidden="1" outlineLevel="1" x14ac:dyDescent="0.25">
      <c r="B24" t="s">
        <v>72</v>
      </c>
      <c r="D24" s="65"/>
      <c r="E24" s="151">
        <f>SUM('Monthly Model'!E24:P24)</f>
        <v>3979.2816301106473</v>
      </c>
      <c r="F24" s="151">
        <f>SUM('Monthly Model'!Q24:AB24)</f>
        <v>7146.2180884578602</v>
      </c>
      <c r="G24" s="152">
        <f>SUM('Monthly Model'!AC24:AN24)</f>
        <v>12833.58096129082</v>
      </c>
      <c r="L24" s="61"/>
      <c r="M24" s="4"/>
    </row>
    <row r="25" spans="2:13" hidden="1" outlineLevel="1" x14ac:dyDescent="0.25">
      <c r="B25" t="s">
        <v>73</v>
      </c>
      <c r="D25" s="65"/>
      <c r="E25" s="151">
        <f>SUM('Monthly Model'!E25:P25)</f>
        <v>87780</v>
      </c>
      <c r="F25" s="151">
        <f>SUM('Monthly Model'!Q25:AB25)</f>
        <v>87780</v>
      </c>
      <c r="G25" s="152">
        <f>SUM('Monthly Model'!AC25:AN25)</f>
        <v>87780</v>
      </c>
      <c r="L25" s="61"/>
      <c r="M25" s="4"/>
    </row>
    <row r="26" spans="2:13" hidden="1" outlineLevel="1" x14ac:dyDescent="0.25">
      <c r="B26" s="8" t="s">
        <v>84</v>
      </c>
      <c r="D26" s="65"/>
      <c r="E26" s="151">
        <f>SUM('Monthly Model'!E26:P26)</f>
        <v>0</v>
      </c>
      <c r="F26" s="151">
        <f>SUM('Monthly Model'!Q26:AB26)</f>
        <v>0</v>
      </c>
      <c r="G26" s="152">
        <f>SUM('Monthly Model'!AC26:AN26)</f>
        <v>0</v>
      </c>
      <c r="L26" s="61"/>
      <c r="M26" s="4"/>
    </row>
    <row r="27" spans="2:13" ht="14.4" collapsed="1" thickBot="1" x14ac:dyDescent="0.3">
      <c r="B27" s="6" t="s">
        <v>78</v>
      </c>
      <c r="D27" s="74"/>
      <c r="E27" s="149">
        <f>SUM(E23:E26)</f>
        <v>294041.78163011064</v>
      </c>
      <c r="F27" s="149">
        <f t="shared" ref="F27:G27" si="0">SUM(F23:F26)</f>
        <v>327396.21808845783</v>
      </c>
      <c r="G27" s="153">
        <f t="shared" si="0"/>
        <v>365686.08096129081</v>
      </c>
      <c r="L27" s="61"/>
      <c r="M27" s="4"/>
    </row>
    <row r="28" spans="2:13" x14ac:dyDescent="0.25">
      <c r="D28" s="34"/>
      <c r="E28" s="150"/>
      <c r="F28" s="150"/>
      <c r="G28" s="150"/>
      <c r="L28" s="61"/>
      <c r="M28" s="4"/>
    </row>
    <row r="29" spans="2:13" ht="14.4" thickBot="1" x14ac:dyDescent="0.3">
      <c r="B29" s="6" t="s">
        <v>74</v>
      </c>
      <c r="D29" s="74"/>
      <c r="E29" s="149">
        <f>E20-E27</f>
        <v>323701.03467099584</v>
      </c>
      <c r="F29" s="149">
        <f t="shared" ref="F29:G29" si="1">F20-F27</f>
        <v>408265.96279612079</v>
      </c>
      <c r="G29" s="153">
        <f t="shared" si="1"/>
        <v>519999.72865161736</v>
      </c>
      <c r="L29" s="61"/>
      <c r="M29" s="4"/>
    </row>
    <row r="30" spans="2:13" ht="14.4" x14ac:dyDescent="0.3">
      <c r="B30" s="11" t="s">
        <v>79</v>
      </c>
      <c r="D30" s="9"/>
      <c r="E30" s="9">
        <f>E29/E20</f>
        <v>0.52400614969387871</v>
      </c>
      <c r="F30" s="9">
        <f t="shared" ref="F30:G30" si="2">F29/F20</f>
        <v>0.55496391333480211</v>
      </c>
      <c r="G30" s="9">
        <f t="shared" si="2"/>
        <v>0.5871153438473683</v>
      </c>
      <c r="L30" s="61"/>
      <c r="M30" s="4"/>
    </row>
    <row r="31" spans="2:13" x14ac:dyDescent="0.25">
      <c r="M31" s="4"/>
    </row>
    <row r="32" spans="2:13" hidden="1" outlineLevel="1" x14ac:dyDescent="0.25">
      <c r="B32" s="8" t="s">
        <v>0</v>
      </c>
      <c r="D32" s="65"/>
      <c r="E32" s="151">
        <f>SUM('Monthly Model'!E32:P32)</f>
        <v>42000</v>
      </c>
      <c r="F32" s="151">
        <f>SUM('Monthly Model'!Q32:AB32)</f>
        <v>42000</v>
      </c>
      <c r="G32" s="152">
        <f>SUM('Monthly Model'!AC32:AN32)</f>
        <v>42000</v>
      </c>
      <c r="J32" s="4"/>
      <c r="K32" s="4"/>
      <c r="L32" s="4"/>
      <c r="M32" s="4"/>
    </row>
    <row r="33" spans="2:13" hidden="1" outlineLevel="1" x14ac:dyDescent="0.25">
      <c r="B33" s="8" t="s">
        <v>1</v>
      </c>
      <c r="D33" s="65"/>
      <c r="E33" s="151">
        <f>SUM('Monthly Model'!E33:P33)</f>
        <v>4800</v>
      </c>
      <c r="F33" s="151">
        <f>SUM('Monthly Model'!Q33:AB33)</f>
        <v>4800</v>
      </c>
      <c r="G33" s="152">
        <f>SUM('Monthly Model'!AC33:AN33)</f>
        <v>4800</v>
      </c>
      <c r="J33" s="4"/>
      <c r="K33" s="4"/>
      <c r="L33" s="4"/>
      <c r="M33" s="4"/>
    </row>
    <row r="34" spans="2:13" hidden="1" outlineLevel="1" x14ac:dyDescent="0.25">
      <c r="B34" s="8" t="s">
        <v>2</v>
      </c>
      <c r="D34" s="65"/>
      <c r="E34" s="151">
        <f>SUM('Monthly Model'!E34:P34)</f>
        <v>0</v>
      </c>
      <c r="F34" s="151">
        <f>SUM('Monthly Model'!Q34:AB34)</f>
        <v>0</v>
      </c>
      <c r="G34" s="152">
        <f>SUM('Monthly Model'!AC34:AN34)</f>
        <v>0</v>
      </c>
      <c r="J34" s="4"/>
      <c r="K34" s="4"/>
      <c r="L34" s="4"/>
      <c r="M34" s="4"/>
    </row>
    <row r="35" spans="2:13" hidden="1" outlineLevel="1" x14ac:dyDescent="0.25">
      <c r="B35" s="8" t="s">
        <v>3</v>
      </c>
      <c r="D35" s="65"/>
      <c r="E35" s="151">
        <f>SUM('Monthly Model'!E35:P35)</f>
        <v>9600</v>
      </c>
      <c r="F35" s="151">
        <f>SUM('Monthly Model'!Q35:AB35)</f>
        <v>9600</v>
      </c>
      <c r="G35" s="152">
        <f>SUM('Monthly Model'!AC35:AN35)</f>
        <v>9600</v>
      </c>
      <c r="J35" s="4"/>
      <c r="K35" s="4"/>
      <c r="L35" s="4"/>
      <c r="M35" s="4"/>
    </row>
    <row r="36" spans="2:13" hidden="1" outlineLevel="1" x14ac:dyDescent="0.25">
      <c r="B36" s="8" t="s">
        <v>4</v>
      </c>
      <c r="D36" s="65"/>
      <c r="E36" s="151">
        <f>SUM('Monthly Model'!E36:P36)</f>
        <v>33530.224320318157</v>
      </c>
      <c r="F36" s="151">
        <f>SUM('Monthly Model'!Q36:AB36)</f>
        <v>42524.431864085003</v>
      </c>
      <c r="G36" s="152">
        <f>SUM('Monthly Model'!AC36:AN36)</f>
        <v>53931.261780059853</v>
      </c>
      <c r="J36" s="4"/>
      <c r="K36" s="4"/>
      <c r="L36" s="4"/>
      <c r="M36" s="4"/>
    </row>
    <row r="37" spans="2:13" hidden="1" outlineLevel="1" x14ac:dyDescent="0.25">
      <c r="B37" s="8" t="s">
        <v>5</v>
      </c>
      <c r="D37" s="65"/>
      <c r="E37" s="151">
        <f>SUM('Monthly Model'!E37:P37)</f>
        <v>30000</v>
      </c>
      <c r="F37" s="151">
        <f>SUM('Monthly Model'!Q37:AB37)</f>
        <v>30000</v>
      </c>
      <c r="G37" s="152">
        <f>SUM('Monthly Model'!AC37:AN37)</f>
        <v>30000</v>
      </c>
      <c r="J37" s="4"/>
      <c r="K37" s="4"/>
      <c r="L37" s="4"/>
      <c r="M37" s="4"/>
    </row>
    <row r="38" spans="2:13" hidden="1" outlineLevel="1" x14ac:dyDescent="0.25">
      <c r="B38" s="8" t="s">
        <v>6</v>
      </c>
      <c r="D38" s="65"/>
      <c r="E38" s="151">
        <f>SUM('Monthly Model'!E38:P38)</f>
        <v>6000</v>
      </c>
      <c r="F38" s="151">
        <f>SUM('Monthly Model'!Q38:AB38)</f>
        <v>6000</v>
      </c>
      <c r="G38" s="152">
        <f>SUM('Monthly Model'!AC38:AN38)</f>
        <v>6000</v>
      </c>
      <c r="J38" s="4"/>
      <c r="K38" s="4"/>
      <c r="L38" s="4"/>
      <c r="M38" s="4"/>
    </row>
    <row r="39" spans="2:13" hidden="1" outlineLevel="1" x14ac:dyDescent="0.25">
      <c r="B39" s="8" t="s">
        <v>83</v>
      </c>
      <c r="D39" s="65"/>
      <c r="E39" s="151">
        <f>SUM('Monthly Model'!E39:P39)</f>
        <v>0</v>
      </c>
      <c r="F39" s="151">
        <f>SUM('Monthly Model'!Q39:AB39)</f>
        <v>0</v>
      </c>
      <c r="G39" s="152">
        <f>SUM('Monthly Model'!AC39:AN39)</f>
        <v>0</v>
      </c>
      <c r="J39" s="4"/>
      <c r="K39" s="4"/>
      <c r="L39" s="4"/>
      <c r="M39" s="4"/>
    </row>
    <row r="40" spans="2:13" hidden="1" outlineLevel="1" x14ac:dyDescent="0.25">
      <c r="B40" s="8" t="s">
        <v>82</v>
      </c>
      <c r="D40" s="65"/>
      <c r="E40" s="151">
        <f>SUM('Monthly Model'!E40:P40)</f>
        <v>95760</v>
      </c>
      <c r="F40" s="151">
        <f>SUM('Monthly Model'!Q40:AB40)</f>
        <v>191520</v>
      </c>
      <c r="G40" s="152">
        <f>SUM('Monthly Model'!AC40:AN40)</f>
        <v>191520</v>
      </c>
      <c r="J40" s="4"/>
      <c r="K40" s="4"/>
      <c r="L40" s="4"/>
      <c r="M40" s="4"/>
    </row>
    <row r="41" spans="2:13" hidden="1" outlineLevel="1" x14ac:dyDescent="0.25">
      <c r="B41" s="8" t="s">
        <v>7</v>
      </c>
      <c r="D41" s="65"/>
      <c r="E41" s="151">
        <f>SUM('Monthly Model'!E41:P41)</f>
        <v>0</v>
      </c>
      <c r="F41" s="151">
        <f>SUM('Monthly Model'!Q41:AB41)</f>
        <v>0</v>
      </c>
      <c r="G41" s="152">
        <f>SUM('Monthly Model'!AC41:AN41)</f>
        <v>0</v>
      </c>
      <c r="J41" s="4"/>
      <c r="K41" s="4"/>
      <c r="L41" s="4"/>
      <c r="M41" s="4"/>
    </row>
    <row r="42" spans="2:13" hidden="1" outlineLevel="1" x14ac:dyDescent="0.25">
      <c r="B42" s="8" t="s">
        <v>8</v>
      </c>
      <c r="D42" s="65"/>
      <c r="E42" s="151">
        <f>SUM('Monthly Model'!E42:P42)</f>
        <v>0</v>
      </c>
      <c r="F42" s="151">
        <f>SUM('Monthly Model'!Q42:AB42)</f>
        <v>0</v>
      </c>
      <c r="G42" s="152">
        <f>SUM('Monthly Model'!AC42:AN42)</f>
        <v>0</v>
      </c>
      <c r="J42" s="4"/>
      <c r="K42" s="4"/>
      <c r="L42" s="4"/>
      <c r="M42" s="4"/>
    </row>
    <row r="43" spans="2:13" hidden="1" outlineLevel="1" x14ac:dyDescent="0.25">
      <c r="B43" s="8" t="s">
        <v>9</v>
      </c>
      <c r="D43" s="65"/>
      <c r="E43" s="151">
        <f>SUM('Monthly Model'!E43:P43)</f>
        <v>51573.200595042879</v>
      </c>
      <c r="F43" s="151">
        <f>SUM('Monthly Model'!Q43:AB43)</f>
        <v>65384.064995254288</v>
      </c>
      <c r="G43" s="152">
        <f>SUM('Monthly Model'!AC43:AN43)</f>
        <v>70353.734274135073</v>
      </c>
      <c r="J43" s="4"/>
      <c r="K43" s="4"/>
      <c r="L43" s="4"/>
      <c r="M43" s="4"/>
    </row>
    <row r="44" spans="2:13" ht="14.4" collapsed="1" thickBot="1" x14ac:dyDescent="0.3">
      <c r="B44" s="6" t="s">
        <v>80</v>
      </c>
      <c r="D44" s="74"/>
      <c r="E44" s="149">
        <f t="shared" ref="E44:G44" si="3">SUM(E32:E43)</f>
        <v>273263.42491536104</v>
      </c>
      <c r="F44" s="149">
        <f t="shared" si="3"/>
        <v>391828.4968593393</v>
      </c>
      <c r="G44" s="153">
        <f t="shared" si="3"/>
        <v>408204.99605419493</v>
      </c>
      <c r="J44" s="4"/>
      <c r="K44" s="4"/>
      <c r="L44" s="4"/>
      <c r="M44" s="4"/>
    </row>
    <row r="45" spans="2:13" x14ac:dyDescent="0.25">
      <c r="D45" s="34"/>
      <c r="E45" s="34"/>
      <c r="F45" s="34"/>
      <c r="G45" s="34"/>
    </row>
    <row r="46" spans="2:13" ht="14.4" thickBot="1" x14ac:dyDescent="0.3">
      <c r="B46" s="6" t="s">
        <v>81</v>
      </c>
      <c r="D46" s="74"/>
      <c r="E46" s="149">
        <f>E29-E44</f>
        <v>50437.609755634796</v>
      </c>
      <c r="F46" s="149">
        <f t="shared" ref="F46:G46" si="4">F29-F44</f>
        <v>16437.465936781489</v>
      </c>
      <c r="G46" s="153">
        <f t="shared" si="4"/>
        <v>111794.73259742244</v>
      </c>
    </row>
    <row r="47" spans="2:13" ht="14.4" x14ac:dyDescent="0.3">
      <c r="B47" s="11" t="s">
        <v>133</v>
      </c>
      <c r="D47" s="9"/>
      <c r="E47" s="9">
        <f>IFERROR(E46/E20,"-")</f>
        <v>8.1648233576624846E-2</v>
      </c>
      <c r="F47" s="9">
        <f>IFERROR(F46/F20,"-")</f>
        <v>2.2343769142810454E-2</v>
      </c>
      <c r="G47" s="9">
        <f>IFERROR(G46/G20,"-")</f>
        <v>0.12622391753830028</v>
      </c>
    </row>
    <row r="48" spans="2:13" hidden="1" outlineLevel="1" x14ac:dyDescent="0.25"/>
    <row r="49" spans="1:7" hidden="1" outlineLevel="1" x14ac:dyDescent="0.25">
      <c r="B49" s="3" t="s">
        <v>12</v>
      </c>
      <c r="D49" s="76"/>
      <c r="E49" s="76"/>
      <c r="F49" s="76"/>
      <c r="G49" s="77"/>
    </row>
    <row r="50" spans="1:7" collapsed="1" x14ac:dyDescent="0.25">
      <c r="D50" s="34"/>
      <c r="E50" s="34"/>
      <c r="F50" s="34"/>
      <c r="G50" s="34"/>
    </row>
    <row r="51" spans="1:7" ht="14.4" thickBot="1" x14ac:dyDescent="0.3">
      <c r="B51" s="6" t="s">
        <v>13</v>
      </c>
      <c r="D51" s="74"/>
      <c r="E51" s="149">
        <f t="shared" ref="E51" si="5">E46-E49</f>
        <v>50437.609755634796</v>
      </c>
      <c r="F51" s="149">
        <f t="shared" ref="F51" si="6">F46-F49</f>
        <v>16437.465936781489</v>
      </c>
      <c r="G51" s="153">
        <f t="shared" ref="G51" si="7">G46-G49</f>
        <v>111794.73259742244</v>
      </c>
    </row>
    <row r="52" spans="1:7" ht="14.4" hidden="1" outlineLevel="1" x14ac:dyDescent="0.3">
      <c r="B52" t="s">
        <v>18</v>
      </c>
      <c r="D52" s="84"/>
      <c r="E52" s="154">
        <f>E51</f>
        <v>50437.609755634796</v>
      </c>
      <c r="F52" s="154">
        <f>E52+F51</f>
        <v>66875.075692416285</v>
      </c>
      <c r="G52" s="155">
        <f>F52+G51</f>
        <v>178669.80828983872</v>
      </c>
    </row>
    <row r="53" spans="1:7" collapsed="1" x14ac:dyDescent="0.25">
      <c r="D53" s="34"/>
      <c r="E53" s="34"/>
      <c r="F53" s="34"/>
      <c r="G53" s="34"/>
    </row>
    <row r="54" spans="1:7" x14ac:dyDescent="0.25">
      <c r="A54" s="10">
        <f>'Model Assumptions'!D23</f>
        <v>0.23</v>
      </c>
      <c r="B54" s="3" t="s">
        <v>14</v>
      </c>
      <c r="D54" s="76"/>
      <c r="E54" s="76">
        <f t="shared" ref="E54:G54" si="8">IF(E52&lt;0,0,IF(AND(D52&lt;0,E52&gt;0),E52*$A$54,E51*$A$54))</f>
        <v>11600.650243796004</v>
      </c>
      <c r="F54" s="76">
        <f t="shared" si="8"/>
        <v>3780.6171654597429</v>
      </c>
      <c r="G54" s="77">
        <f t="shared" si="8"/>
        <v>25712.78849740716</v>
      </c>
    </row>
    <row r="55" spans="1:7" x14ac:dyDescent="0.25">
      <c r="D55" s="34"/>
      <c r="E55" s="34"/>
      <c r="F55" s="34"/>
      <c r="G55" s="34"/>
    </row>
    <row r="56" spans="1:7" ht="14.4" thickBot="1" x14ac:dyDescent="0.3">
      <c r="B56" s="6" t="s">
        <v>15</v>
      </c>
      <c r="D56" s="74"/>
      <c r="E56" s="149">
        <f t="shared" ref="E56" si="9">E51-E54</f>
        <v>38836.959511838795</v>
      </c>
      <c r="F56" s="149">
        <f t="shared" ref="F56" si="10">F51-F54</f>
        <v>12656.848771321747</v>
      </c>
      <c r="G56" s="153">
        <f t="shared" ref="G56" si="11">G51-G54</f>
        <v>86081.944100015273</v>
      </c>
    </row>
    <row r="57" spans="1:7" ht="14.4" x14ac:dyDescent="0.3">
      <c r="D57" s="9"/>
      <c r="E57" s="9">
        <f>IFERROR(E56/E20,"-")</f>
        <v>6.2869139854001138E-2</v>
      </c>
      <c r="F57" s="9">
        <f>IFERROR(F56/F20,"-")</f>
        <v>1.7204702239964051E-2</v>
      </c>
      <c r="G57" s="9">
        <f>IFERROR(G56/G20,"-")</f>
        <v>9.7192416504491203E-2</v>
      </c>
    </row>
    <row r="58" spans="1:7" ht="14.4" thickBot="1" x14ac:dyDescent="0.3">
      <c r="B58" s="6" t="s">
        <v>16</v>
      </c>
      <c r="D58" s="149">
        <f>D56+D54+D49+D16</f>
        <v>-50000</v>
      </c>
      <c r="E58" s="149">
        <f>E56+E54+E49+E16</f>
        <v>50437.609755634796</v>
      </c>
      <c r="F58" s="149">
        <f t="shared" ref="F58" si="12">F56+F54+F49</f>
        <v>16437.465936781489</v>
      </c>
      <c r="G58" s="153">
        <f t="shared" ref="G58" si="13">G56+G54+G49</f>
        <v>111794.73259742244</v>
      </c>
    </row>
    <row r="59" spans="1:7" x14ac:dyDescent="0.25">
      <c r="B59" s="7" t="s">
        <v>17</v>
      </c>
      <c r="D59" s="150"/>
      <c r="E59" s="34"/>
      <c r="F59" s="34"/>
      <c r="G59" s="34"/>
    </row>
    <row r="60" spans="1:7" ht="14.4" thickBot="1" x14ac:dyDescent="0.3">
      <c r="B60" s="6" t="s">
        <v>19</v>
      </c>
      <c r="D60" s="149">
        <f>D58</f>
        <v>-50000</v>
      </c>
      <c r="E60" s="149">
        <f>E58+D60</f>
        <v>437.60975563479587</v>
      </c>
      <c r="F60" s="149">
        <f>F58+E60</f>
        <v>16875.075692416285</v>
      </c>
      <c r="G60" s="153">
        <f>G58+F60</f>
        <v>128669.80828983872</v>
      </c>
    </row>
  </sheetData>
  <sheetProtection sheet="1" objects="1" scenarios="1"/>
  <hyperlinks>
    <hyperlink ref="E7" r:id="rId1" xr:uid="{1EFD101D-3A63-4E75-8EE8-52DCC300FD32}"/>
    <hyperlink ref="E5" r:id="rId2" xr:uid="{5F3932E5-C942-4633-BDC4-1E7853F39FC7}"/>
    <hyperlink ref="E6" r:id="rId3" xr:uid="{BACFF67F-FF8C-4600-82BA-0006FE5D1CA9}"/>
    <hyperlink ref="E4" r:id="rId4" xr:uid="{E910EA25-DC4E-40E2-B146-5490F54968A6}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A0E6-9EB6-4738-8383-0EBAA7DA1B11}">
  <sheetPr>
    <tabColor theme="0"/>
  </sheetPr>
  <dimension ref="A1:AO68"/>
  <sheetViews>
    <sheetView showGridLines="0" workbookViewId="0">
      <pane xSplit="3" ySplit="10" topLeftCell="D47" activePane="bottomRight" state="frozen"/>
      <selection pane="topRight" activeCell="D1" sqref="D1"/>
      <selection pane="bottomLeft" activeCell="A2" sqref="A2"/>
      <selection pane="bottomRight"/>
    </sheetView>
  </sheetViews>
  <sheetFormatPr defaultRowHeight="13.8" outlineLevelRow="1" x14ac:dyDescent="0.25"/>
  <cols>
    <col min="1" max="1" width="4.5" bestFit="1" customWidth="1"/>
    <col min="2" max="2" width="41.69921875" bestFit="1" customWidth="1"/>
    <col min="3" max="3" width="3.59765625" style="8" customWidth="1"/>
    <col min="4" max="4" width="16.796875" bestFit="1" customWidth="1"/>
    <col min="5" max="7" width="8.3984375" bestFit="1" customWidth="1"/>
    <col min="8" max="26" width="9.5" bestFit="1" customWidth="1"/>
    <col min="27" max="36" width="8.3984375" bestFit="1" customWidth="1"/>
    <col min="37" max="40" width="7.69921875" bestFit="1" customWidth="1"/>
    <col min="41" max="41" width="8.796875" style="8"/>
  </cols>
  <sheetData>
    <row r="1" spans="2:41" x14ac:dyDescent="0.25">
      <c r="C1"/>
      <c r="AO1"/>
    </row>
    <row r="2" spans="2:41" x14ac:dyDescent="0.25">
      <c r="B2" s="12"/>
      <c r="C2" s="12"/>
      <c r="D2" s="12"/>
      <c r="E2" s="12"/>
      <c r="F2" s="12"/>
      <c r="G2" s="12"/>
      <c r="H2" s="12"/>
      <c r="I2" s="12"/>
      <c r="AO2"/>
    </row>
    <row r="3" spans="2:41" x14ac:dyDescent="0.25">
      <c r="D3" t="s">
        <v>89</v>
      </c>
      <c r="E3" s="100" t="s">
        <v>154</v>
      </c>
      <c r="AO3"/>
    </row>
    <row r="4" spans="2:41" x14ac:dyDescent="0.25">
      <c r="D4" t="s">
        <v>90</v>
      </c>
      <c r="E4" s="101" t="s">
        <v>155</v>
      </c>
      <c r="AO4"/>
    </row>
    <row r="5" spans="2:41" x14ac:dyDescent="0.25">
      <c r="D5" t="s">
        <v>93</v>
      </c>
      <c r="E5" s="101" t="s">
        <v>94</v>
      </c>
      <c r="AO5"/>
    </row>
    <row r="6" spans="2:41" x14ac:dyDescent="0.25">
      <c r="D6" t="s">
        <v>95</v>
      </c>
      <c r="E6" s="101" t="s">
        <v>96</v>
      </c>
      <c r="AO6"/>
    </row>
    <row r="7" spans="2:41" x14ac:dyDescent="0.25">
      <c r="D7" t="s">
        <v>91</v>
      </c>
      <c r="E7" s="101" t="s">
        <v>92</v>
      </c>
      <c r="AO7"/>
    </row>
    <row r="8" spans="2:41" x14ac:dyDescent="0.25">
      <c r="C8"/>
      <c r="AO8"/>
    </row>
    <row r="9" spans="2:41" x14ac:dyDescent="0.25">
      <c r="B9" s="14"/>
      <c r="C9" s="14"/>
      <c r="D9" s="14"/>
      <c r="E9" s="14"/>
      <c r="F9" s="14"/>
      <c r="G9" s="14"/>
      <c r="H9" s="14"/>
      <c r="I9" s="14"/>
      <c r="AO9"/>
    </row>
    <row r="10" spans="2:41" s="1" customFormat="1" ht="14.4" x14ac:dyDescent="0.3">
      <c r="B10" s="1" t="s">
        <v>138</v>
      </c>
      <c r="C10" s="8"/>
      <c r="D10" s="22">
        <v>0</v>
      </c>
      <c r="E10" s="22">
        <v>1</v>
      </c>
      <c r="F10" s="22">
        <v>2</v>
      </c>
      <c r="G10" s="22">
        <v>3</v>
      </c>
      <c r="H10" s="22">
        <v>4</v>
      </c>
      <c r="I10" s="22">
        <v>5</v>
      </c>
      <c r="J10" s="22">
        <v>6</v>
      </c>
      <c r="K10" s="22">
        <v>7</v>
      </c>
      <c r="L10" s="22">
        <v>8</v>
      </c>
      <c r="M10" s="22">
        <v>9</v>
      </c>
      <c r="N10" s="22">
        <v>10</v>
      </c>
      <c r="O10" s="22">
        <v>11</v>
      </c>
      <c r="P10" s="22">
        <v>12</v>
      </c>
      <c r="Q10" s="22">
        <v>13</v>
      </c>
      <c r="R10" s="22">
        <v>14</v>
      </c>
      <c r="S10" s="22">
        <v>15</v>
      </c>
      <c r="T10" s="22">
        <v>16</v>
      </c>
      <c r="U10" s="22">
        <v>17</v>
      </c>
      <c r="V10" s="22">
        <v>18</v>
      </c>
      <c r="W10" s="22">
        <v>19</v>
      </c>
      <c r="X10" s="22">
        <v>20</v>
      </c>
      <c r="Y10" s="22">
        <v>21</v>
      </c>
      <c r="Z10" s="22">
        <v>22</v>
      </c>
      <c r="AA10" s="22">
        <v>23</v>
      </c>
      <c r="AB10" s="22">
        <v>24</v>
      </c>
      <c r="AC10" s="22">
        <v>25</v>
      </c>
      <c r="AD10" s="22">
        <v>26</v>
      </c>
      <c r="AE10" s="22">
        <v>27</v>
      </c>
      <c r="AF10" s="22">
        <v>28</v>
      </c>
      <c r="AG10" s="22">
        <v>29</v>
      </c>
      <c r="AH10" s="22">
        <v>30</v>
      </c>
      <c r="AI10" s="22">
        <v>31</v>
      </c>
      <c r="AJ10" s="22">
        <v>32</v>
      </c>
      <c r="AK10" s="22">
        <v>33</v>
      </c>
      <c r="AL10" s="22">
        <v>34</v>
      </c>
      <c r="AM10" s="22">
        <v>35</v>
      </c>
      <c r="AN10" s="1">
        <v>36</v>
      </c>
      <c r="AO10" s="51"/>
    </row>
    <row r="11" spans="2:41" x14ac:dyDescent="0.25">
      <c r="B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2:41" ht="14.4" x14ac:dyDescent="0.3">
      <c r="B12" s="69" t="s">
        <v>69</v>
      </c>
      <c r="D12" s="67"/>
      <c r="E12" s="67">
        <f>ROUNDUP(IF(E10='Model Assumptions'!$D$37,'Model Assumptions'!$D$38,D12*(1+'Model Assumptions'!$D$39)),0)</f>
        <v>300</v>
      </c>
      <c r="F12" s="67">
        <f>ROUNDUP(IF(F10='Model Assumptions'!$D$37,'Model Assumptions'!$D$38,E12*(1+'Model Assumptions'!$D$39)),0)</f>
        <v>303</v>
      </c>
      <c r="G12" s="67">
        <f>ROUNDUP(IF(G10='Model Assumptions'!$D$37,'Model Assumptions'!$D$38,F12*(1+'Model Assumptions'!$D$39)),0)</f>
        <v>307</v>
      </c>
      <c r="H12" s="67">
        <f>ROUNDUP(IF(H10='Model Assumptions'!$D$37,'Model Assumptions'!$D$38,G12*(1+'Model Assumptions'!$D$39)),0)</f>
        <v>311</v>
      </c>
      <c r="I12" s="67">
        <f>ROUNDUP(IF(I10='Model Assumptions'!$D$37,'Model Assumptions'!$D$38,H12*(1+'Model Assumptions'!$D$39)),0)</f>
        <v>315</v>
      </c>
      <c r="J12" s="67">
        <f>ROUNDUP(IF(J10='Model Assumptions'!$D$37,'Model Assumptions'!$D$38,I12*(1+'Model Assumptions'!$D$39)),0)</f>
        <v>319</v>
      </c>
      <c r="K12" s="67">
        <f>ROUNDUP(IF(K10='Model Assumptions'!$D$37,'Model Assumptions'!$D$38,J12*(1+'Model Assumptions'!$D$39)),0)</f>
        <v>323</v>
      </c>
      <c r="L12" s="67">
        <f>ROUNDUP(IF(L10='Model Assumptions'!$D$37,'Model Assumptions'!$D$38,K12*(1+'Model Assumptions'!$D$39)),0)</f>
        <v>327</v>
      </c>
      <c r="M12" s="67">
        <f>ROUNDUP(IF(M10='Model Assumptions'!$D$37,'Model Assumptions'!$D$38,L12*(1+'Model Assumptions'!$D$39)),0)</f>
        <v>331</v>
      </c>
      <c r="N12" s="67">
        <f>ROUNDUP(IF(N10='Model Assumptions'!$D$37,'Model Assumptions'!$D$38,M12*(1+'Model Assumptions'!$D$39)),0)</f>
        <v>335</v>
      </c>
      <c r="O12" s="67">
        <f>ROUNDUP(IF(O10='Model Assumptions'!$D$37,'Model Assumptions'!$D$38,N12*(1+'Model Assumptions'!$D$39)),0)</f>
        <v>339</v>
      </c>
      <c r="P12" s="67">
        <f>ROUNDUP(IF(P10='Model Assumptions'!$D$37,'Model Assumptions'!$D$38,O12*(1+'Model Assumptions'!$D$39)),0)</f>
        <v>343</v>
      </c>
      <c r="Q12" s="67">
        <f>ROUNDUP(IF(Q10='Model Assumptions'!$D$37,'Model Assumptions'!$D$38,P12*(1+'Model Assumptions'!$D$39)),0)</f>
        <v>347</v>
      </c>
      <c r="R12" s="67">
        <f>ROUNDUP(IF(R10='Model Assumptions'!$D$37,'Model Assumptions'!$D$38,Q12*(1+'Model Assumptions'!$D$39)),0)</f>
        <v>351</v>
      </c>
      <c r="S12" s="67">
        <f>ROUNDUP(IF(S10='Model Assumptions'!$D$37,'Model Assumptions'!$D$38,R12*(1+'Model Assumptions'!$D$39)),0)</f>
        <v>355</v>
      </c>
      <c r="T12" s="67">
        <f>ROUNDUP(IF(T10='Model Assumptions'!$D$37,'Model Assumptions'!$D$38,S12*(1+'Model Assumptions'!$D$39)),0)</f>
        <v>359</v>
      </c>
      <c r="U12" s="67">
        <f>ROUNDUP(IF(U10='Model Assumptions'!$D$37,'Model Assumptions'!$D$38,T12*(1+'Model Assumptions'!$D$39)),0)</f>
        <v>363</v>
      </c>
      <c r="V12" s="67">
        <f>ROUNDUP(IF(V10='Model Assumptions'!$D$37,'Model Assumptions'!$D$38,U12*(1+'Model Assumptions'!$D$39)),0)</f>
        <v>367</v>
      </c>
      <c r="W12" s="67">
        <f>ROUNDUP(IF(W10='Model Assumptions'!$D$37,'Model Assumptions'!$D$38,V12*(1+'Model Assumptions'!$D$39)),0)</f>
        <v>371</v>
      </c>
      <c r="X12" s="67">
        <f>ROUNDUP(IF(X10='Model Assumptions'!$D$37,'Model Assumptions'!$D$38,W12*(1+'Model Assumptions'!$D$39)),0)</f>
        <v>375</v>
      </c>
      <c r="Y12" s="67">
        <f>ROUNDUP(IF(Y10='Model Assumptions'!$D$37,'Model Assumptions'!$D$38,X12*(1+'Model Assumptions'!$D$39)),0)</f>
        <v>379</v>
      </c>
      <c r="Z12" s="67">
        <f>ROUNDUP(IF(Z10='Model Assumptions'!$D$37,'Model Assumptions'!$D$38,Y12*(1+'Model Assumptions'!$D$39)),0)</f>
        <v>383</v>
      </c>
      <c r="AA12" s="67">
        <f>ROUNDUP(IF(AA10='Model Assumptions'!$D$37,'Model Assumptions'!$D$38,Z12*(1+'Model Assumptions'!$D$39)),0)</f>
        <v>387</v>
      </c>
      <c r="AB12" s="67">
        <f>ROUNDUP(IF(AB10='Model Assumptions'!$D$37,'Model Assumptions'!$D$38,AA12*(1+'Model Assumptions'!$D$39)),0)</f>
        <v>391</v>
      </c>
      <c r="AC12" s="67">
        <f>ROUNDUP(IF(AC10='Model Assumptions'!$D$37,'Model Assumptions'!$D$38,AB12*(1+'Model Assumptions'!$D$39)),0)</f>
        <v>395</v>
      </c>
      <c r="AD12" s="67">
        <f>ROUNDUP(IF(AD10='Model Assumptions'!$D$37,'Model Assumptions'!$D$38,AC12*(1+'Model Assumptions'!$D$39)),0)</f>
        <v>399</v>
      </c>
      <c r="AE12" s="67">
        <f>ROUNDUP(IF(AE10='Model Assumptions'!$D$37,'Model Assumptions'!$D$38,AD12*(1+'Model Assumptions'!$D$39)),0)</f>
        <v>403</v>
      </c>
      <c r="AF12" s="67">
        <f>ROUNDUP(IF(AF10='Model Assumptions'!$D$37,'Model Assumptions'!$D$38,AE12*(1+'Model Assumptions'!$D$39)),0)</f>
        <v>408</v>
      </c>
      <c r="AG12" s="67">
        <f>ROUNDUP(IF(AG10='Model Assumptions'!$D$37,'Model Assumptions'!$D$38,AF12*(1+'Model Assumptions'!$D$39)),0)</f>
        <v>413</v>
      </c>
      <c r="AH12" s="67">
        <f>ROUNDUP(IF(AH10='Model Assumptions'!$D$37,'Model Assumptions'!$D$38,AG12*(1+'Model Assumptions'!$D$39)),0)</f>
        <v>418</v>
      </c>
      <c r="AI12" s="67">
        <f>ROUNDUP(IF(AI10='Model Assumptions'!$D$37,'Model Assumptions'!$D$38,AH12*(1+'Model Assumptions'!$D$39)),0)</f>
        <v>423</v>
      </c>
      <c r="AJ12" s="67">
        <f>ROUNDUP(IF(AJ10='Model Assumptions'!$D$37,'Model Assumptions'!$D$38,AI12*(1+'Model Assumptions'!$D$39)),0)</f>
        <v>428</v>
      </c>
      <c r="AK12" s="67">
        <f>ROUNDUP(IF(AK10='Model Assumptions'!$D$37,'Model Assumptions'!$D$38,AJ12*(1+'Model Assumptions'!$D$39)),0)</f>
        <v>433</v>
      </c>
      <c r="AL12" s="67">
        <f>ROUNDUP(IF(AL10='Model Assumptions'!$D$37,'Model Assumptions'!$D$38,AK12*(1+'Model Assumptions'!$D$39)),0)</f>
        <v>438</v>
      </c>
      <c r="AM12" s="67">
        <f>ROUNDUP(IF(AM10='Model Assumptions'!$D$37,'Model Assumptions'!$D$38,AL12*(1+'Model Assumptions'!$D$39)),0)</f>
        <v>443</v>
      </c>
      <c r="AN12" s="68">
        <f>ROUNDUP(IF(AN10='Model Assumptions'!$D$37,'Model Assumptions'!$D$38,AM12*(1+'Model Assumptions'!$D$39)),0)</f>
        <v>448</v>
      </c>
    </row>
    <row r="13" spans="2:41" ht="14.4" x14ac:dyDescent="0.3">
      <c r="B13" s="69" t="s">
        <v>70</v>
      </c>
      <c r="D13" s="67"/>
      <c r="E13" s="67">
        <f>IF(E10='Model Assumptions'!$D$44,'Model Assumptions'!$D$45,D13*(1+'Model Assumptions'!$D$46))</f>
        <v>5</v>
      </c>
      <c r="F13" s="67">
        <f>IF(F10='Model Assumptions'!$D$44,'Model Assumptions'!$D$45,E13*(1+'Model Assumptions'!$D$46))</f>
        <v>5.25</v>
      </c>
      <c r="G13" s="67">
        <f>IF(G10='Model Assumptions'!$D$44,'Model Assumptions'!$D$45,F13*(1+'Model Assumptions'!$D$46))</f>
        <v>5.5125000000000002</v>
      </c>
      <c r="H13" s="67">
        <f>IF(H10='Model Assumptions'!$D$44,'Model Assumptions'!$D$45,G13*(1+'Model Assumptions'!$D$46))</f>
        <v>5.7881250000000009</v>
      </c>
      <c r="I13" s="67">
        <f>IF(I10='Model Assumptions'!$D$44,'Model Assumptions'!$D$45,H13*(1+'Model Assumptions'!$D$46))</f>
        <v>6.0775312500000007</v>
      </c>
      <c r="J13" s="67">
        <f>IF(J10='Model Assumptions'!$D$44,'Model Assumptions'!$D$45,I13*(1+'Model Assumptions'!$D$46))</f>
        <v>6.3814078125000009</v>
      </c>
      <c r="K13" s="67">
        <f>IF(K10='Model Assumptions'!$D$44,'Model Assumptions'!$D$45,J13*(1+'Model Assumptions'!$D$46))</f>
        <v>6.7004782031250016</v>
      </c>
      <c r="L13" s="67">
        <f>IF(L10='Model Assumptions'!$D$44,'Model Assumptions'!$D$45,K13*(1+'Model Assumptions'!$D$46))</f>
        <v>7.0355021132812521</v>
      </c>
      <c r="M13" s="67">
        <f>IF(M10='Model Assumptions'!$D$44,'Model Assumptions'!$D$45,L13*(1+'Model Assumptions'!$D$46))</f>
        <v>7.3872772189453153</v>
      </c>
      <c r="N13" s="67">
        <f>IF(N10='Model Assumptions'!$D$44,'Model Assumptions'!$D$45,M13*(1+'Model Assumptions'!$D$46))</f>
        <v>7.7566410798925816</v>
      </c>
      <c r="O13" s="67">
        <f>IF(O10='Model Assumptions'!$D$44,'Model Assumptions'!$D$45,N13*(1+'Model Assumptions'!$D$46))</f>
        <v>8.1444731338872103</v>
      </c>
      <c r="P13" s="67">
        <f>IF(P10='Model Assumptions'!$D$44,'Model Assumptions'!$D$45,O13*(1+'Model Assumptions'!$D$46))</f>
        <v>8.5516967905815715</v>
      </c>
      <c r="Q13" s="67">
        <f>IF(Q10='Model Assumptions'!$D$44,'Model Assumptions'!$D$45,P13*(1+'Model Assumptions'!$D$46))</f>
        <v>8.9792816301106502</v>
      </c>
      <c r="R13" s="67">
        <f>IF(R10='Model Assumptions'!$D$44,'Model Assumptions'!$D$45,Q13*(1+'Model Assumptions'!$D$46))</f>
        <v>9.4282457116161833</v>
      </c>
      <c r="S13" s="67">
        <f>IF(S10='Model Assumptions'!$D$44,'Model Assumptions'!$D$45,R13*(1+'Model Assumptions'!$D$46))</f>
        <v>9.8996579971969929</v>
      </c>
      <c r="T13" s="67">
        <f>IF(T10='Model Assumptions'!$D$44,'Model Assumptions'!$D$45,S13*(1+'Model Assumptions'!$D$46))</f>
        <v>10.394640897056844</v>
      </c>
      <c r="U13" s="67">
        <f>IF(U10='Model Assumptions'!$D$44,'Model Assumptions'!$D$45,T13*(1+'Model Assumptions'!$D$46))</f>
        <v>10.914372941909686</v>
      </c>
      <c r="V13" s="67">
        <f>IF(V10='Model Assumptions'!$D$44,'Model Assumptions'!$D$45,U13*(1+'Model Assumptions'!$D$46))</f>
        <v>11.460091589005172</v>
      </c>
      <c r="W13" s="67">
        <f>IF(W10='Model Assumptions'!$D$44,'Model Assumptions'!$D$45,V13*(1+'Model Assumptions'!$D$46))</f>
        <v>12.033096168455431</v>
      </c>
      <c r="X13" s="67">
        <f>IF(X10='Model Assumptions'!$D$44,'Model Assumptions'!$D$45,W13*(1+'Model Assumptions'!$D$46))</f>
        <v>12.634750976878204</v>
      </c>
      <c r="Y13" s="67">
        <f>IF(Y10='Model Assumptions'!$D$44,'Model Assumptions'!$D$45,X13*(1+'Model Assumptions'!$D$46))</f>
        <v>13.266488525722114</v>
      </c>
      <c r="Z13" s="67">
        <f>IF(Z10='Model Assumptions'!$D$44,'Model Assumptions'!$D$45,Y13*(1+'Model Assumptions'!$D$46))</f>
        <v>13.92981295200822</v>
      </c>
      <c r="AA13" s="67">
        <f>IF(AA10='Model Assumptions'!$D$44,'Model Assumptions'!$D$45,Z13*(1+'Model Assumptions'!$D$46))</f>
        <v>14.626303599608631</v>
      </c>
      <c r="AB13" s="67">
        <f>IF(AB10='Model Assumptions'!$D$44,'Model Assumptions'!$D$45,AA13*(1+'Model Assumptions'!$D$46))</f>
        <v>15.357618779589064</v>
      </c>
      <c r="AC13" s="67">
        <f>IF(AC10='Model Assumptions'!$D$44,'Model Assumptions'!$D$45,AB13*(1+'Model Assumptions'!$D$46))</f>
        <v>16.125499718568516</v>
      </c>
      <c r="AD13" s="67">
        <f>IF(AD10='Model Assumptions'!$D$44,'Model Assumptions'!$D$45,AC13*(1+'Model Assumptions'!$D$46))</f>
        <v>16.931774704496942</v>
      </c>
      <c r="AE13" s="67">
        <f>IF(AE10='Model Assumptions'!$D$44,'Model Assumptions'!$D$45,AD13*(1+'Model Assumptions'!$D$46))</f>
        <v>17.77836343972179</v>
      </c>
      <c r="AF13" s="67">
        <f>IF(AF10='Model Assumptions'!$D$44,'Model Assumptions'!$D$45,AE13*(1+'Model Assumptions'!$D$46))</f>
        <v>18.667281611707882</v>
      </c>
      <c r="AG13" s="67">
        <f>IF(AG10='Model Assumptions'!$D$44,'Model Assumptions'!$D$45,AF13*(1+'Model Assumptions'!$D$46))</f>
        <v>19.600645692293277</v>
      </c>
      <c r="AH13" s="67">
        <f>IF(AH10='Model Assumptions'!$D$44,'Model Assumptions'!$D$45,AG13*(1+'Model Assumptions'!$D$46))</f>
        <v>20.580677976907943</v>
      </c>
      <c r="AI13" s="67">
        <f>IF(AI10='Model Assumptions'!$D$44,'Model Assumptions'!$D$45,AH13*(1+'Model Assumptions'!$D$46))</f>
        <v>21.609711875753341</v>
      </c>
      <c r="AJ13" s="67">
        <f>IF(AJ10='Model Assumptions'!$D$44,'Model Assumptions'!$D$45,AI13*(1+'Model Assumptions'!$D$46))</f>
        <v>22.690197469541008</v>
      </c>
      <c r="AK13" s="67">
        <f>IF(AK10='Model Assumptions'!$D$44,'Model Assumptions'!$D$45,AJ13*(1+'Model Assumptions'!$D$46))</f>
        <v>23.824707343018058</v>
      </c>
      <c r="AL13" s="67">
        <f>IF(AL10='Model Assumptions'!$D$44,'Model Assumptions'!$D$45,AK13*(1+'Model Assumptions'!$D$46))</f>
        <v>25.015942710168961</v>
      </c>
      <c r="AM13" s="67">
        <f>IF(AM10='Model Assumptions'!$D$44,'Model Assumptions'!$D$45,AL13*(1+'Model Assumptions'!$D$46))</f>
        <v>26.26673984567741</v>
      </c>
      <c r="AN13" s="68">
        <f>IF(AN10='Model Assumptions'!$D$44,'Model Assumptions'!$D$45,AM13*(1+'Model Assumptions'!$D$46))</f>
        <v>27.580076837961283</v>
      </c>
    </row>
    <row r="14" spans="2:41" x14ac:dyDescent="0.25">
      <c r="B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2:41" x14ac:dyDescent="0.25">
      <c r="B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2:41" ht="14.4" thickBot="1" x14ac:dyDescent="0.3">
      <c r="B16" s="6" t="s">
        <v>127</v>
      </c>
      <c r="D16" s="74">
        <f>-'Model Assumptions'!E30</f>
        <v>-50000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5"/>
    </row>
    <row r="17" spans="2:41" x14ac:dyDescent="0.25">
      <c r="B17" s="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2:41" x14ac:dyDescent="0.25">
      <c r="B18" t="s">
        <v>28</v>
      </c>
      <c r="D18" s="65"/>
      <c r="E18" s="65">
        <f>E12*'Model Assumptions'!$D$36</f>
        <v>45000</v>
      </c>
      <c r="F18" s="65">
        <f>F12*'Model Assumptions'!$D$36</f>
        <v>45450</v>
      </c>
      <c r="G18" s="65">
        <f>G12*'Model Assumptions'!$D$36</f>
        <v>46050</v>
      </c>
      <c r="H18" s="65">
        <f>H12*'Model Assumptions'!$D$36</f>
        <v>46650</v>
      </c>
      <c r="I18" s="65">
        <f>I12*'Model Assumptions'!$D$36</f>
        <v>47250</v>
      </c>
      <c r="J18" s="65">
        <f>J12*'Model Assumptions'!$D$36</f>
        <v>47850</v>
      </c>
      <c r="K18" s="65">
        <f>K12*'Model Assumptions'!$D$36</f>
        <v>48450</v>
      </c>
      <c r="L18" s="65">
        <f>L12*'Model Assumptions'!$D$36</f>
        <v>49050</v>
      </c>
      <c r="M18" s="65">
        <f>M12*'Model Assumptions'!$D$36</f>
        <v>49650</v>
      </c>
      <c r="N18" s="65">
        <f>N12*'Model Assumptions'!$D$36</f>
        <v>50250</v>
      </c>
      <c r="O18" s="65">
        <f>O12*'Model Assumptions'!$D$36</f>
        <v>50850</v>
      </c>
      <c r="P18" s="65">
        <f>P12*'Model Assumptions'!$D$36</f>
        <v>51450</v>
      </c>
      <c r="Q18" s="65">
        <f>Q12*'Model Assumptions'!$D$36</f>
        <v>52050</v>
      </c>
      <c r="R18" s="65">
        <f>R12*'Model Assumptions'!$D$36</f>
        <v>52650</v>
      </c>
      <c r="S18" s="65">
        <f>S12*'Model Assumptions'!$D$36</f>
        <v>53250</v>
      </c>
      <c r="T18" s="65">
        <f>T12*'Model Assumptions'!$D$36</f>
        <v>53850</v>
      </c>
      <c r="U18" s="65">
        <f>U12*'Model Assumptions'!$D$36</f>
        <v>54450</v>
      </c>
      <c r="V18" s="65">
        <f>V12*'Model Assumptions'!$D$36</f>
        <v>55050</v>
      </c>
      <c r="W18" s="65">
        <f>W12*'Model Assumptions'!$D$36</f>
        <v>55650</v>
      </c>
      <c r="X18" s="65">
        <f>X12*'Model Assumptions'!$D$36</f>
        <v>56250</v>
      </c>
      <c r="Y18" s="65">
        <f>Y12*'Model Assumptions'!$D$36</f>
        <v>56850</v>
      </c>
      <c r="Z18" s="65">
        <f>Z12*'Model Assumptions'!$D$36</f>
        <v>57450</v>
      </c>
      <c r="AA18" s="65">
        <f>AA12*'Model Assumptions'!$D$36</f>
        <v>58050</v>
      </c>
      <c r="AB18" s="65">
        <f>AB12*'Model Assumptions'!$D$36</f>
        <v>58650</v>
      </c>
      <c r="AC18" s="65">
        <f>AC12*'Model Assumptions'!$D$36</f>
        <v>59250</v>
      </c>
      <c r="AD18" s="65">
        <f>AD12*'Model Assumptions'!$D$36</f>
        <v>59850</v>
      </c>
      <c r="AE18" s="65">
        <f>AE12*'Model Assumptions'!$D$36</f>
        <v>60450</v>
      </c>
      <c r="AF18" s="65">
        <f>AF12*'Model Assumptions'!$D$36</f>
        <v>61200</v>
      </c>
      <c r="AG18" s="65">
        <f>AG12*'Model Assumptions'!$D$36</f>
        <v>61950</v>
      </c>
      <c r="AH18" s="65">
        <f>AH12*'Model Assumptions'!$D$36</f>
        <v>62700</v>
      </c>
      <c r="AI18" s="65">
        <f>AI12*'Model Assumptions'!$D$36</f>
        <v>63450</v>
      </c>
      <c r="AJ18" s="65">
        <f>AJ12*'Model Assumptions'!$D$36</f>
        <v>64200</v>
      </c>
      <c r="AK18" s="65">
        <f>AK12*'Model Assumptions'!$D$36</f>
        <v>64950</v>
      </c>
      <c r="AL18" s="65">
        <f>AL12*'Model Assumptions'!$D$36</f>
        <v>65700</v>
      </c>
      <c r="AM18" s="65">
        <f>AM12*'Model Assumptions'!$D$36</f>
        <v>66450</v>
      </c>
      <c r="AN18" s="66">
        <f>AN12*'Model Assumptions'!$D$36</f>
        <v>67200</v>
      </c>
    </row>
    <row r="19" spans="2:41" x14ac:dyDescent="0.25">
      <c r="B19" t="s">
        <v>29</v>
      </c>
      <c r="D19" s="65"/>
      <c r="E19" s="65">
        <f>E13*'Model Assumptions'!$D$43</f>
        <v>2500</v>
      </c>
      <c r="F19" s="65">
        <f>F13*'Model Assumptions'!$D$43</f>
        <v>2625</v>
      </c>
      <c r="G19" s="65">
        <f>G13*'Model Assumptions'!$D$43</f>
        <v>2756.25</v>
      </c>
      <c r="H19" s="65">
        <f>H13*'Model Assumptions'!$D$43</f>
        <v>2894.0625000000005</v>
      </c>
      <c r="I19" s="65">
        <f>I13*'Model Assumptions'!$D$43</f>
        <v>3038.7656250000005</v>
      </c>
      <c r="J19" s="65">
        <f>J13*'Model Assumptions'!$D$43</f>
        <v>3190.7039062500003</v>
      </c>
      <c r="K19" s="65">
        <f>K13*'Model Assumptions'!$D$43</f>
        <v>3350.2391015625008</v>
      </c>
      <c r="L19" s="65">
        <f>L13*'Model Assumptions'!$D$43</f>
        <v>3517.7510566406258</v>
      </c>
      <c r="M19" s="65">
        <f>M13*'Model Assumptions'!$D$43</f>
        <v>3693.6386094726577</v>
      </c>
      <c r="N19" s="65">
        <f>N13*'Model Assumptions'!$D$43</f>
        <v>3878.3205399462909</v>
      </c>
      <c r="O19" s="65">
        <f>O13*'Model Assumptions'!$D$43</f>
        <v>4072.2365669436053</v>
      </c>
      <c r="P19" s="65">
        <f>P13*'Model Assumptions'!$D$43</f>
        <v>4275.8483952907854</v>
      </c>
      <c r="Q19" s="65">
        <f>Q13*'Model Assumptions'!$D$43</f>
        <v>4489.6408150553252</v>
      </c>
      <c r="R19" s="65">
        <f>R13*'Model Assumptions'!$D$43</f>
        <v>4714.122855808092</v>
      </c>
      <c r="S19" s="65">
        <f>S13*'Model Assumptions'!$D$43</f>
        <v>4949.8289985984966</v>
      </c>
      <c r="T19" s="65">
        <f>T13*'Model Assumptions'!$D$43</f>
        <v>5197.3204485284223</v>
      </c>
      <c r="U19" s="65">
        <f>U13*'Model Assumptions'!$D$43</f>
        <v>5457.1864709548436</v>
      </c>
      <c r="V19" s="65">
        <f>V13*'Model Assumptions'!$D$43</f>
        <v>5730.0457945025864</v>
      </c>
      <c r="W19" s="65">
        <f>W13*'Model Assumptions'!$D$43</f>
        <v>6016.5480842277157</v>
      </c>
      <c r="X19" s="65">
        <f>X13*'Model Assumptions'!$D$43</f>
        <v>6317.3754884391019</v>
      </c>
      <c r="Y19" s="65">
        <f>Y13*'Model Assumptions'!$D$43</f>
        <v>6633.244262861057</v>
      </c>
      <c r="Z19" s="65">
        <f>Z13*'Model Assumptions'!$D$43</f>
        <v>6964.9064760041101</v>
      </c>
      <c r="AA19" s="65">
        <f>AA13*'Model Assumptions'!$D$43</f>
        <v>7313.1517998043155</v>
      </c>
      <c r="AB19" s="65">
        <f>AB13*'Model Assumptions'!$D$43</f>
        <v>7678.8093897945319</v>
      </c>
      <c r="AC19" s="65">
        <f>AC13*'Model Assumptions'!$D$43</f>
        <v>8062.7498592842585</v>
      </c>
      <c r="AD19" s="65">
        <f>AD13*'Model Assumptions'!$D$43</f>
        <v>8465.8873522484701</v>
      </c>
      <c r="AE19" s="65">
        <f>AE13*'Model Assumptions'!$D$43</f>
        <v>8889.1817198608951</v>
      </c>
      <c r="AF19" s="65">
        <f>AF13*'Model Assumptions'!$D$43</f>
        <v>9333.64080585394</v>
      </c>
      <c r="AG19" s="65">
        <f>AG13*'Model Assumptions'!$D$43</f>
        <v>9800.3228461466388</v>
      </c>
      <c r="AH19" s="65">
        <f>AH13*'Model Assumptions'!$D$43</f>
        <v>10290.338988453972</v>
      </c>
      <c r="AI19" s="65">
        <f>AI13*'Model Assumptions'!$D$43</f>
        <v>10804.855937876671</v>
      </c>
      <c r="AJ19" s="65">
        <f>AJ13*'Model Assumptions'!$D$43</f>
        <v>11345.098734770505</v>
      </c>
      <c r="AK19" s="65">
        <f>AK13*'Model Assumptions'!$D$43</f>
        <v>11912.353671509029</v>
      </c>
      <c r="AL19" s="65">
        <f>AL13*'Model Assumptions'!$D$43</f>
        <v>12507.971355084481</v>
      </c>
      <c r="AM19" s="65">
        <f>AM13*'Model Assumptions'!$D$43</f>
        <v>13133.369922838705</v>
      </c>
      <c r="AN19" s="66">
        <f>AN13*'Model Assumptions'!$D$43</f>
        <v>13790.038418980641</v>
      </c>
    </row>
    <row r="20" spans="2:41" s="93" customFormat="1" ht="14.4" thickBot="1" x14ac:dyDescent="0.3">
      <c r="B20" s="89" t="s">
        <v>10</v>
      </c>
      <c r="C20" s="90"/>
      <c r="D20" s="91"/>
      <c r="E20" s="91">
        <f t="shared" ref="E20:AN20" si="0">SUM(E18:E19)</f>
        <v>47500</v>
      </c>
      <c r="F20" s="91">
        <f t="shared" si="0"/>
        <v>48075</v>
      </c>
      <c r="G20" s="91">
        <f t="shared" si="0"/>
        <v>48806.25</v>
      </c>
      <c r="H20" s="91">
        <f t="shared" si="0"/>
        <v>49544.0625</v>
      </c>
      <c r="I20" s="91">
        <f t="shared" si="0"/>
        <v>50288.765625</v>
      </c>
      <c r="J20" s="91">
        <f t="shared" si="0"/>
        <v>51040.703906249997</v>
      </c>
      <c r="K20" s="91">
        <f t="shared" si="0"/>
        <v>51800.239101562503</v>
      </c>
      <c r="L20" s="91">
        <f t="shared" si="0"/>
        <v>52567.751056640627</v>
      </c>
      <c r="M20" s="91">
        <f t="shared" si="0"/>
        <v>53343.638609472655</v>
      </c>
      <c r="N20" s="91">
        <f t="shared" si="0"/>
        <v>54128.32053994629</v>
      </c>
      <c r="O20" s="91">
        <f t="shared" si="0"/>
        <v>54922.236566943604</v>
      </c>
      <c r="P20" s="91">
        <f t="shared" si="0"/>
        <v>55725.848395290785</v>
      </c>
      <c r="Q20" s="91">
        <f t="shared" si="0"/>
        <v>56539.640815055325</v>
      </c>
      <c r="R20" s="91">
        <f t="shared" si="0"/>
        <v>57364.122855808091</v>
      </c>
      <c r="S20" s="91">
        <f t="shared" si="0"/>
        <v>58199.828998598496</v>
      </c>
      <c r="T20" s="91">
        <f t="shared" si="0"/>
        <v>59047.320448528422</v>
      </c>
      <c r="U20" s="91">
        <f t="shared" si="0"/>
        <v>59907.186470954846</v>
      </c>
      <c r="V20" s="91">
        <f t="shared" si="0"/>
        <v>60780.045794502585</v>
      </c>
      <c r="W20" s="91">
        <f t="shared" si="0"/>
        <v>61666.548084227717</v>
      </c>
      <c r="X20" s="91">
        <f t="shared" si="0"/>
        <v>62567.375488439102</v>
      </c>
      <c r="Y20" s="91">
        <f t="shared" si="0"/>
        <v>63483.244262861059</v>
      </c>
      <c r="Z20" s="91">
        <f t="shared" si="0"/>
        <v>64414.906476004107</v>
      </c>
      <c r="AA20" s="91">
        <f t="shared" si="0"/>
        <v>65363.151799804313</v>
      </c>
      <c r="AB20" s="91">
        <f t="shared" si="0"/>
        <v>66328.809389794536</v>
      </c>
      <c r="AC20" s="91">
        <f t="shared" si="0"/>
        <v>67312.74985928426</v>
      </c>
      <c r="AD20" s="91">
        <f t="shared" si="0"/>
        <v>68315.887352248465</v>
      </c>
      <c r="AE20" s="91">
        <f t="shared" si="0"/>
        <v>69339.181719860891</v>
      </c>
      <c r="AF20" s="91">
        <f t="shared" si="0"/>
        <v>70533.640805853938</v>
      </c>
      <c r="AG20" s="91">
        <f t="shared" si="0"/>
        <v>71750.322846146635</v>
      </c>
      <c r="AH20" s="91">
        <f t="shared" si="0"/>
        <v>72990.338988453965</v>
      </c>
      <c r="AI20" s="91">
        <f t="shared" si="0"/>
        <v>74254.855937876666</v>
      </c>
      <c r="AJ20" s="91">
        <f t="shared" si="0"/>
        <v>75545.098734770509</v>
      </c>
      <c r="AK20" s="91">
        <f t="shared" si="0"/>
        <v>76862.35367150903</v>
      </c>
      <c r="AL20" s="91">
        <f t="shared" si="0"/>
        <v>78207.971355084475</v>
      </c>
      <c r="AM20" s="91">
        <f t="shared" si="0"/>
        <v>79583.369922838698</v>
      </c>
      <c r="AN20" s="92">
        <f t="shared" si="0"/>
        <v>80990.038418980635</v>
      </c>
      <c r="AO20" s="90"/>
    </row>
    <row r="21" spans="2:41" x14ac:dyDescent="0.25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2:41" x14ac:dyDescent="0.2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2:41" x14ac:dyDescent="0.25">
      <c r="B23" t="s">
        <v>71</v>
      </c>
      <c r="D23" s="65"/>
      <c r="E23" s="65">
        <f>E18*'Model Assumptions'!$D$56</f>
        <v>15749.999999999998</v>
      </c>
      <c r="F23" s="65">
        <f>F18*'Model Assumptions'!$D$56</f>
        <v>15907.499999999998</v>
      </c>
      <c r="G23" s="65">
        <f>G18*'Model Assumptions'!$D$56</f>
        <v>16117.499999999998</v>
      </c>
      <c r="H23" s="65">
        <f>H18*'Model Assumptions'!$D$56</f>
        <v>16327.499999999998</v>
      </c>
      <c r="I23" s="65">
        <f>I18*'Model Assumptions'!$D$56</f>
        <v>16537.5</v>
      </c>
      <c r="J23" s="65">
        <f>J18*'Model Assumptions'!$D$56</f>
        <v>16747.5</v>
      </c>
      <c r="K23" s="65">
        <f>K18*'Model Assumptions'!$D$56</f>
        <v>16957.5</v>
      </c>
      <c r="L23" s="65">
        <f>L18*'Model Assumptions'!$D$56</f>
        <v>17167.5</v>
      </c>
      <c r="M23" s="65">
        <f>M18*'Model Assumptions'!$D$56</f>
        <v>17377.5</v>
      </c>
      <c r="N23" s="65">
        <f>N18*'Model Assumptions'!$D$56</f>
        <v>17587.5</v>
      </c>
      <c r="O23" s="65">
        <f>O18*'Model Assumptions'!$D$56</f>
        <v>17797.5</v>
      </c>
      <c r="P23" s="65">
        <f>P18*'Model Assumptions'!$D$56</f>
        <v>18007.5</v>
      </c>
      <c r="Q23" s="65">
        <f>Q18*'Model Assumptions'!$D$56</f>
        <v>18217.5</v>
      </c>
      <c r="R23" s="65">
        <f>R18*'Model Assumptions'!$D$56</f>
        <v>18427.5</v>
      </c>
      <c r="S23" s="65">
        <f>S18*'Model Assumptions'!$D$56</f>
        <v>18637.5</v>
      </c>
      <c r="T23" s="65">
        <f>T18*'Model Assumptions'!$D$56</f>
        <v>18847.5</v>
      </c>
      <c r="U23" s="65">
        <f>U18*'Model Assumptions'!$D$56</f>
        <v>19057.5</v>
      </c>
      <c r="V23" s="65">
        <f>V18*'Model Assumptions'!$D$56</f>
        <v>19267.5</v>
      </c>
      <c r="W23" s="65">
        <f>W18*'Model Assumptions'!$D$56</f>
        <v>19477.5</v>
      </c>
      <c r="X23" s="65">
        <f>X18*'Model Assumptions'!$D$56</f>
        <v>19687.5</v>
      </c>
      <c r="Y23" s="65">
        <f>Y18*'Model Assumptions'!$D$56</f>
        <v>19897.5</v>
      </c>
      <c r="Z23" s="65">
        <f>Z18*'Model Assumptions'!$D$56</f>
        <v>20107.5</v>
      </c>
      <c r="AA23" s="65">
        <f>AA18*'Model Assumptions'!$D$56</f>
        <v>20317.5</v>
      </c>
      <c r="AB23" s="65">
        <f>AB18*'Model Assumptions'!$D$56</f>
        <v>20527.5</v>
      </c>
      <c r="AC23" s="65">
        <f>AC18*'Model Assumptions'!$D$56</f>
        <v>20737.5</v>
      </c>
      <c r="AD23" s="65">
        <f>AD18*'Model Assumptions'!$D$56</f>
        <v>20947.5</v>
      </c>
      <c r="AE23" s="65">
        <f>AE18*'Model Assumptions'!$D$56</f>
        <v>21157.5</v>
      </c>
      <c r="AF23" s="65">
        <f>AF18*'Model Assumptions'!$D$56</f>
        <v>21420</v>
      </c>
      <c r="AG23" s="65">
        <f>AG18*'Model Assumptions'!$D$56</f>
        <v>21682.5</v>
      </c>
      <c r="AH23" s="65">
        <f>AH18*'Model Assumptions'!$D$56</f>
        <v>21945</v>
      </c>
      <c r="AI23" s="65">
        <f>AI18*'Model Assumptions'!$D$56</f>
        <v>22207.5</v>
      </c>
      <c r="AJ23" s="65">
        <f>AJ18*'Model Assumptions'!$D$56</f>
        <v>22470</v>
      </c>
      <c r="AK23" s="65">
        <f>AK18*'Model Assumptions'!$D$56</f>
        <v>22732.5</v>
      </c>
      <c r="AL23" s="65">
        <f>AL18*'Model Assumptions'!$D$56</f>
        <v>22995</v>
      </c>
      <c r="AM23" s="65">
        <f>AM18*'Model Assumptions'!$D$56</f>
        <v>23257.5</v>
      </c>
      <c r="AN23" s="66">
        <f>AN18*'Model Assumptions'!$D$56</f>
        <v>23520</v>
      </c>
    </row>
    <row r="24" spans="2:41" x14ac:dyDescent="0.25">
      <c r="B24" t="s">
        <v>72</v>
      </c>
      <c r="D24" s="65"/>
      <c r="E24" s="65">
        <f>E19*'Model Assumptions'!$D$57</f>
        <v>250</v>
      </c>
      <c r="F24" s="65">
        <f>F19*'Model Assumptions'!$D$57</f>
        <v>262.5</v>
      </c>
      <c r="G24" s="65">
        <f>G19*'Model Assumptions'!$D$57</f>
        <v>275.625</v>
      </c>
      <c r="H24" s="65">
        <f>H19*'Model Assumptions'!$D$57</f>
        <v>289.40625000000006</v>
      </c>
      <c r="I24" s="65">
        <f>I19*'Model Assumptions'!$D$57</f>
        <v>303.87656250000003</v>
      </c>
      <c r="J24" s="65">
        <f>J19*'Model Assumptions'!$D$57</f>
        <v>319.07039062500007</v>
      </c>
      <c r="K24" s="65">
        <f>K19*'Model Assumptions'!$D$57</f>
        <v>335.02391015625011</v>
      </c>
      <c r="L24" s="65">
        <f>L19*'Model Assumptions'!$D$57</f>
        <v>351.77510566406261</v>
      </c>
      <c r="M24" s="65">
        <f>M19*'Model Assumptions'!$D$57</f>
        <v>369.36386094726578</v>
      </c>
      <c r="N24" s="65">
        <f>N19*'Model Assumptions'!$D$57</f>
        <v>387.83205399462912</v>
      </c>
      <c r="O24" s="65">
        <f>O19*'Model Assumptions'!$D$57</f>
        <v>407.22365669436056</v>
      </c>
      <c r="P24" s="65">
        <f>P19*'Model Assumptions'!$D$57</f>
        <v>427.58483952907858</v>
      </c>
      <c r="Q24" s="65">
        <f>Q19*'Model Assumptions'!$D$57</f>
        <v>448.96408150553253</v>
      </c>
      <c r="R24" s="65">
        <f>R19*'Model Assumptions'!$D$57</f>
        <v>471.41228558080923</v>
      </c>
      <c r="S24" s="65">
        <f>S19*'Model Assumptions'!$D$57</f>
        <v>494.98289985984968</v>
      </c>
      <c r="T24" s="65">
        <f>T19*'Model Assumptions'!$D$57</f>
        <v>519.73204485284225</v>
      </c>
      <c r="U24" s="65">
        <f>U19*'Model Assumptions'!$D$57</f>
        <v>545.71864709548436</v>
      </c>
      <c r="V24" s="65">
        <f>V19*'Model Assumptions'!$D$57</f>
        <v>573.00457945025869</v>
      </c>
      <c r="W24" s="65">
        <f>W19*'Model Assumptions'!$D$57</f>
        <v>601.65480842277157</v>
      </c>
      <c r="X24" s="65">
        <f>X19*'Model Assumptions'!$D$57</f>
        <v>631.73754884391019</v>
      </c>
      <c r="Y24" s="65">
        <f>Y19*'Model Assumptions'!$D$57</f>
        <v>663.32442628610579</v>
      </c>
      <c r="Z24" s="65">
        <f>Z19*'Model Assumptions'!$D$57</f>
        <v>696.49064760041108</v>
      </c>
      <c r="AA24" s="65">
        <f>AA19*'Model Assumptions'!$D$57</f>
        <v>731.31517998043159</v>
      </c>
      <c r="AB24" s="65">
        <f>AB19*'Model Assumptions'!$D$57</f>
        <v>767.88093897945328</v>
      </c>
      <c r="AC24" s="65">
        <f>AC19*'Model Assumptions'!$D$57</f>
        <v>806.27498592842585</v>
      </c>
      <c r="AD24" s="65">
        <f>AD19*'Model Assumptions'!$D$57</f>
        <v>846.58873522484703</v>
      </c>
      <c r="AE24" s="65">
        <f>AE19*'Model Assumptions'!$D$57</f>
        <v>888.91817198608953</v>
      </c>
      <c r="AF24" s="65">
        <f>AF19*'Model Assumptions'!$D$57</f>
        <v>933.36408058539405</v>
      </c>
      <c r="AG24" s="65">
        <f>AG19*'Model Assumptions'!$D$57</f>
        <v>980.03228461466392</v>
      </c>
      <c r="AH24" s="65">
        <f>AH19*'Model Assumptions'!$D$57</f>
        <v>1029.0338988453973</v>
      </c>
      <c r="AI24" s="65">
        <f>AI19*'Model Assumptions'!$D$57</f>
        <v>1080.4855937876671</v>
      </c>
      <c r="AJ24" s="65">
        <f>AJ19*'Model Assumptions'!$D$57</f>
        <v>1134.5098734770506</v>
      </c>
      <c r="AK24" s="65">
        <f>AK19*'Model Assumptions'!$D$57</f>
        <v>1191.2353671509029</v>
      </c>
      <c r="AL24" s="65">
        <f>AL19*'Model Assumptions'!$D$57</f>
        <v>1250.7971355084483</v>
      </c>
      <c r="AM24" s="65">
        <f>AM19*'Model Assumptions'!$D$57</f>
        <v>1313.3369922838706</v>
      </c>
      <c r="AN24" s="66">
        <f>AN19*'Model Assumptions'!$D$57</f>
        <v>1379.0038418980641</v>
      </c>
    </row>
    <row r="25" spans="2:41" x14ac:dyDescent="0.25">
      <c r="B25" t="s">
        <v>73</v>
      </c>
      <c r="D25" s="65"/>
      <c r="E25" s="65">
        <f>HR_HC!I70</f>
        <v>7315</v>
      </c>
      <c r="F25" s="65">
        <f>HR_HC!J70</f>
        <v>7315</v>
      </c>
      <c r="G25" s="65">
        <f>HR_HC!K70</f>
        <v>7315</v>
      </c>
      <c r="H25" s="65">
        <f>HR_HC!L70</f>
        <v>7315</v>
      </c>
      <c r="I25" s="65">
        <f>HR_HC!M70</f>
        <v>7315</v>
      </c>
      <c r="J25" s="65">
        <f>HR_HC!N70</f>
        <v>7315</v>
      </c>
      <c r="K25" s="65">
        <f>HR_HC!O70</f>
        <v>7315</v>
      </c>
      <c r="L25" s="65">
        <f>HR_HC!P70</f>
        <v>7315</v>
      </c>
      <c r="M25" s="65">
        <f>HR_HC!Q70</f>
        <v>7315</v>
      </c>
      <c r="N25" s="65">
        <f>HR_HC!R70</f>
        <v>7315</v>
      </c>
      <c r="O25" s="65">
        <f>HR_HC!S70</f>
        <v>7315</v>
      </c>
      <c r="P25" s="65">
        <f>HR_HC!T70</f>
        <v>7315</v>
      </c>
      <c r="Q25" s="65">
        <f>HR_HC!U70</f>
        <v>7315</v>
      </c>
      <c r="R25" s="65">
        <f>HR_HC!V70</f>
        <v>7315</v>
      </c>
      <c r="S25" s="65">
        <f>HR_HC!W70</f>
        <v>7315</v>
      </c>
      <c r="T25" s="65">
        <f>HR_HC!X70</f>
        <v>7315</v>
      </c>
      <c r="U25" s="65">
        <f>HR_HC!Y70</f>
        <v>7315</v>
      </c>
      <c r="V25" s="65">
        <f>HR_HC!Z70</f>
        <v>7315</v>
      </c>
      <c r="W25" s="65">
        <f>HR_HC!AA70</f>
        <v>7315</v>
      </c>
      <c r="X25" s="65">
        <f>HR_HC!AB70</f>
        <v>7315</v>
      </c>
      <c r="Y25" s="65">
        <f>HR_HC!AC70</f>
        <v>7315</v>
      </c>
      <c r="Z25" s="65">
        <f>HR_HC!AD70</f>
        <v>7315</v>
      </c>
      <c r="AA25" s="65">
        <f>HR_HC!AE70</f>
        <v>7315</v>
      </c>
      <c r="AB25" s="65">
        <f>HR_HC!AF70</f>
        <v>7315</v>
      </c>
      <c r="AC25" s="65">
        <f>HR_HC!AG70</f>
        <v>7315</v>
      </c>
      <c r="AD25" s="65">
        <f>HR_HC!AH70</f>
        <v>7315</v>
      </c>
      <c r="AE25" s="65">
        <f>HR_HC!AI70</f>
        <v>7315</v>
      </c>
      <c r="AF25" s="65">
        <f>HR_HC!AJ70</f>
        <v>7315</v>
      </c>
      <c r="AG25" s="65">
        <f>HR_HC!AK70</f>
        <v>7315</v>
      </c>
      <c r="AH25" s="65">
        <f>HR_HC!AL70</f>
        <v>7315</v>
      </c>
      <c r="AI25" s="65">
        <f>HR_HC!AM70</f>
        <v>7315</v>
      </c>
      <c r="AJ25" s="65">
        <f>HR_HC!AN70</f>
        <v>7315</v>
      </c>
      <c r="AK25" s="65">
        <f>HR_HC!AO70</f>
        <v>7315</v>
      </c>
      <c r="AL25" s="65">
        <f>HR_HC!AP70</f>
        <v>7315</v>
      </c>
      <c r="AM25" s="65">
        <f>HR_HC!AQ70</f>
        <v>7315</v>
      </c>
      <c r="AN25" s="66">
        <f>HR_HC!AR70</f>
        <v>7315</v>
      </c>
    </row>
    <row r="26" spans="2:41" x14ac:dyDescent="0.25">
      <c r="B26" s="8" t="s">
        <v>84</v>
      </c>
      <c r="D26" s="65"/>
      <c r="E26" s="65">
        <f>HR_HC!I72*'Model Assumptions'!$D$81</f>
        <v>0</v>
      </c>
      <c r="F26" s="65">
        <f>HR_HC!J72*'Model Assumptions'!$D$81</f>
        <v>0</v>
      </c>
      <c r="G26" s="65">
        <f>HR_HC!K72*'Model Assumptions'!$D$81</f>
        <v>0</v>
      </c>
      <c r="H26" s="65">
        <f>HR_HC!L72*'Model Assumptions'!$D$81</f>
        <v>0</v>
      </c>
      <c r="I26" s="65">
        <f>HR_HC!M72*'Model Assumptions'!$D$81</f>
        <v>0</v>
      </c>
      <c r="J26" s="65">
        <f>HR_HC!N72*'Model Assumptions'!$D$81</f>
        <v>0</v>
      </c>
      <c r="K26" s="65">
        <f>HR_HC!O72*'Model Assumptions'!$D$81</f>
        <v>0</v>
      </c>
      <c r="L26" s="65">
        <f>HR_HC!P72*'Model Assumptions'!$D$81</f>
        <v>0</v>
      </c>
      <c r="M26" s="65">
        <f>HR_HC!Q72*'Model Assumptions'!$D$81</f>
        <v>0</v>
      </c>
      <c r="N26" s="65">
        <f>HR_HC!R72*'Model Assumptions'!$D$81</f>
        <v>0</v>
      </c>
      <c r="O26" s="65">
        <f>HR_HC!S72*'Model Assumptions'!$D$81</f>
        <v>0</v>
      </c>
      <c r="P26" s="65">
        <f>HR_HC!T72*'Model Assumptions'!$D$81</f>
        <v>0</v>
      </c>
      <c r="Q26" s="65">
        <f>HR_HC!U72*'Model Assumptions'!$D$81</f>
        <v>0</v>
      </c>
      <c r="R26" s="65">
        <f>HR_HC!V72*'Model Assumptions'!$D$81</f>
        <v>0</v>
      </c>
      <c r="S26" s="65">
        <f>HR_HC!W72*'Model Assumptions'!$D$81</f>
        <v>0</v>
      </c>
      <c r="T26" s="65">
        <f>HR_HC!X72*'Model Assumptions'!$D$81</f>
        <v>0</v>
      </c>
      <c r="U26" s="65">
        <f>HR_HC!Y72*'Model Assumptions'!$D$81</f>
        <v>0</v>
      </c>
      <c r="V26" s="65">
        <f>HR_HC!Z72*'Model Assumptions'!$D$81</f>
        <v>0</v>
      </c>
      <c r="W26" s="65">
        <f>HR_HC!AA72*'Model Assumptions'!$D$81</f>
        <v>0</v>
      </c>
      <c r="X26" s="65">
        <f>HR_HC!AB72*'Model Assumptions'!$D$81</f>
        <v>0</v>
      </c>
      <c r="Y26" s="65">
        <f>HR_HC!AC72*'Model Assumptions'!$D$81</f>
        <v>0</v>
      </c>
      <c r="Z26" s="65">
        <f>HR_HC!AD72*'Model Assumptions'!$D$81</f>
        <v>0</v>
      </c>
      <c r="AA26" s="65">
        <f>HR_HC!AE72*'Model Assumptions'!$D$81</f>
        <v>0</v>
      </c>
      <c r="AB26" s="65">
        <f>HR_HC!AF72*'Model Assumptions'!$D$81</f>
        <v>0</v>
      </c>
      <c r="AC26" s="65">
        <f>HR_HC!AG72*'Model Assumptions'!$D$81</f>
        <v>0</v>
      </c>
      <c r="AD26" s="65">
        <f>HR_HC!AH72*'Model Assumptions'!$D$81</f>
        <v>0</v>
      </c>
      <c r="AE26" s="65">
        <f>HR_HC!AI72*'Model Assumptions'!$D$81</f>
        <v>0</v>
      </c>
      <c r="AF26" s="65">
        <f>HR_HC!AJ72*'Model Assumptions'!$D$81</f>
        <v>0</v>
      </c>
      <c r="AG26" s="65">
        <f>HR_HC!AK72*'Model Assumptions'!$D$81</f>
        <v>0</v>
      </c>
      <c r="AH26" s="65">
        <f>HR_HC!AL72*'Model Assumptions'!$D$81</f>
        <v>0</v>
      </c>
      <c r="AI26" s="65">
        <f>HR_HC!AM72*'Model Assumptions'!$D$81</f>
        <v>0</v>
      </c>
      <c r="AJ26" s="65">
        <f>HR_HC!AN72*'Model Assumptions'!$D$81</f>
        <v>0</v>
      </c>
      <c r="AK26" s="65">
        <f>HR_HC!AO72*'Model Assumptions'!$D$81</f>
        <v>0</v>
      </c>
      <c r="AL26" s="65">
        <f>HR_HC!AP72*'Model Assumptions'!$D$81</f>
        <v>0</v>
      </c>
      <c r="AM26" s="65">
        <f>HR_HC!AQ72*'Model Assumptions'!$D$81</f>
        <v>0</v>
      </c>
      <c r="AN26" s="66">
        <f>HR_HC!AR72*'Model Assumptions'!$D$81</f>
        <v>0</v>
      </c>
    </row>
    <row r="27" spans="2:41" ht="14.4" thickBot="1" x14ac:dyDescent="0.3">
      <c r="B27" s="6" t="s">
        <v>78</v>
      </c>
      <c r="D27" s="74"/>
      <c r="E27" s="74">
        <f>SUM(E23:E25)</f>
        <v>23315</v>
      </c>
      <c r="F27" s="74">
        <f t="shared" ref="F27:AN27" si="1">SUM(F23:F25)</f>
        <v>23485</v>
      </c>
      <c r="G27" s="74">
        <f t="shared" si="1"/>
        <v>23708.125</v>
      </c>
      <c r="H27" s="74">
        <f t="shared" si="1"/>
        <v>23931.90625</v>
      </c>
      <c r="I27" s="74">
        <f t="shared" si="1"/>
        <v>24156.376562500001</v>
      </c>
      <c r="J27" s="74">
        <f t="shared" si="1"/>
        <v>24381.570390624998</v>
      </c>
      <c r="K27" s="74">
        <f t="shared" si="1"/>
        <v>24607.523910156251</v>
      </c>
      <c r="L27" s="74">
        <f t="shared" si="1"/>
        <v>24834.275105664063</v>
      </c>
      <c r="M27" s="74">
        <f t="shared" si="1"/>
        <v>25061.863860947265</v>
      </c>
      <c r="N27" s="74">
        <f t="shared" si="1"/>
        <v>25290.332053994629</v>
      </c>
      <c r="O27" s="74">
        <f t="shared" si="1"/>
        <v>25519.723656694361</v>
      </c>
      <c r="P27" s="74">
        <f t="shared" si="1"/>
        <v>25750.084839529078</v>
      </c>
      <c r="Q27" s="74">
        <f t="shared" si="1"/>
        <v>25981.464081505532</v>
      </c>
      <c r="R27" s="74">
        <f t="shared" si="1"/>
        <v>26213.912285580809</v>
      </c>
      <c r="S27" s="74">
        <f t="shared" si="1"/>
        <v>26447.48289985985</v>
      </c>
      <c r="T27" s="74">
        <f t="shared" si="1"/>
        <v>26682.232044852841</v>
      </c>
      <c r="U27" s="74">
        <f t="shared" si="1"/>
        <v>26918.218647095484</v>
      </c>
      <c r="V27" s="74">
        <f t="shared" si="1"/>
        <v>27155.504579450258</v>
      </c>
      <c r="W27" s="74">
        <f t="shared" si="1"/>
        <v>27394.154808422772</v>
      </c>
      <c r="X27" s="74">
        <f t="shared" si="1"/>
        <v>27634.23754884391</v>
      </c>
      <c r="Y27" s="74">
        <f t="shared" si="1"/>
        <v>27875.824426286104</v>
      </c>
      <c r="Z27" s="74">
        <f t="shared" si="1"/>
        <v>28118.990647600411</v>
      </c>
      <c r="AA27" s="74">
        <f t="shared" si="1"/>
        <v>28363.815179980433</v>
      </c>
      <c r="AB27" s="74">
        <f t="shared" si="1"/>
        <v>28610.380938979455</v>
      </c>
      <c r="AC27" s="74">
        <f t="shared" si="1"/>
        <v>28858.774985928427</v>
      </c>
      <c r="AD27" s="74">
        <f t="shared" si="1"/>
        <v>29109.088735224846</v>
      </c>
      <c r="AE27" s="74">
        <f t="shared" si="1"/>
        <v>29361.41817198609</v>
      </c>
      <c r="AF27" s="74">
        <f t="shared" si="1"/>
        <v>29668.364080585394</v>
      </c>
      <c r="AG27" s="74">
        <f t="shared" si="1"/>
        <v>29977.532284614663</v>
      </c>
      <c r="AH27" s="74">
        <f t="shared" si="1"/>
        <v>30289.033898845399</v>
      </c>
      <c r="AI27" s="74">
        <f t="shared" si="1"/>
        <v>30602.985593787667</v>
      </c>
      <c r="AJ27" s="74">
        <f t="shared" si="1"/>
        <v>30919.509873477051</v>
      </c>
      <c r="AK27" s="74">
        <f t="shared" si="1"/>
        <v>31238.735367150904</v>
      </c>
      <c r="AL27" s="74">
        <f t="shared" si="1"/>
        <v>31560.797135508448</v>
      </c>
      <c r="AM27" s="74">
        <f t="shared" si="1"/>
        <v>31885.836992283872</v>
      </c>
      <c r="AN27" s="75">
        <f t="shared" si="1"/>
        <v>32214.003841898066</v>
      </c>
    </row>
    <row r="28" spans="2:41" x14ac:dyDescent="0.2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1" s="93" customFormat="1" ht="14.4" thickBot="1" x14ac:dyDescent="0.3">
      <c r="B29" s="89" t="s">
        <v>74</v>
      </c>
      <c r="C29" s="90"/>
      <c r="D29" s="91"/>
      <c r="E29" s="91">
        <f>E20-E27</f>
        <v>24185</v>
      </c>
      <c r="F29" s="91">
        <f t="shared" ref="F29:AN29" si="2">F20-F27</f>
        <v>24590</v>
      </c>
      <c r="G29" s="91">
        <f t="shared" si="2"/>
        <v>25098.125</v>
      </c>
      <c r="H29" s="91">
        <f t="shared" si="2"/>
        <v>25612.15625</v>
      </c>
      <c r="I29" s="91">
        <f t="shared" si="2"/>
        <v>26132.389062499999</v>
      </c>
      <c r="J29" s="91">
        <f t="shared" si="2"/>
        <v>26659.133515624999</v>
      </c>
      <c r="K29" s="91">
        <f t="shared" si="2"/>
        <v>27192.715191406252</v>
      </c>
      <c r="L29" s="91">
        <f t="shared" si="2"/>
        <v>27733.475950976564</v>
      </c>
      <c r="M29" s="91">
        <f t="shared" si="2"/>
        <v>28281.774748525389</v>
      </c>
      <c r="N29" s="91">
        <f t="shared" si="2"/>
        <v>28837.988485951661</v>
      </c>
      <c r="O29" s="91">
        <f t="shared" si="2"/>
        <v>29402.512910249243</v>
      </c>
      <c r="P29" s="91">
        <f t="shared" si="2"/>
        <v>29975.763555761707</v>
      </c>
      <c r="Q29" s="91">
        <f t="shared" si="2"/>
        <v>30558.176733549793</v>
      </c>
      <c r="R29" s="91">
        <f t="shared" si="2"/>
        <v>31150.210570227282</v>
      </c>
      <c r="S29" s="91">
        <f t="shared" si="2"/>
        <v>31752.346098738646</v>
      </c>
      <c r="T29" s="91">
        <f t="shared" si="2"/>
        <v>32365.088403675582</v>
      </c>
      <c r="U29" s="91">
        <f t="shared" si="2"/>
        <v>32988.967823859362</v>
      </c>
      <c r="V29" s="91">
        <f t="shared" si="2"/>
        <v>33624.541215052326</v>
      </c>
      <c r="W29" s="91">
        <f t="shared" si="2"/>
        <v>34272.393275804949</v>
      </c>
      <c r="X29" s="91">
        <f t="shared" si="2"/>
        <v>34933.137939595195</v>
      </c>
      <c r="Y29" s="91">
        <f t="shared" si="2"/>
        <v>35607.419836574954</v>
      </c>
      <c r="Z29" s="91">
        <f t="shared" si="2"/>
        <v>36295.915828403697</v>
      </c>
      <c r="AA29" s="91">
        <f t="shared" si="2"/>
        <v>36999.33661982388</v>
      </c>
      <c r="AB29" s="91">
        <f t="shared" si="2"/>
        <v>37718.428450815081</v>
      </c>
      <c r="AC29" s="91">
        <f t="shared" si="2"/>
        <v>38453.974873355837</v>
      </c>
      <c r="AD29" s="91">
        <f t="shared" si="2"/>
        <v>39206.798617023618</v>
      </c>
      <c r="AE29" s="91">
        <f t="shared" si="2"/>
        <v>39977.763547874798</v>
      </c>
      <c r="AF29" s="91">
        <f t="shared" si="2"/>
        <v>40865.276725268544</v>
      </c>
      <c r="AG29" s="91">
        <f t="shared" si="2"/>
        <v>41772.790561531976</v>
      </c>
      <c r="AH29" s="91">
        <f t="shared" si="2"/>
        <v>42701.305089608562</v>
      </c>
      <c r="AI29" s="91">
        <f t="shared" si="2"/>
        <v>43651.870344088995</v>
      </c>
      <c r="AJ29" s="91">
        <f t="shared" si="2"/>
        <v>44625.588861293458</v>
      </c>
      <c r="AK29" s="91">
        <f t="shared" si="2"/>
        <v>45623.618304358126</v>
      </c>
      <c r="AL29" s="91">
        <f t="shared" si="2"/>
        <v>46647.174219576031</v>
      </c>
      <c r="AM29" s="91">
        <f t="shared" si="2"/>
        <v>47697.532930554822</v>
      </c>
      <c r="AN29" s="92">
        <f t="shared" si="2"/>
        <v>48776.034577082566</v>
      </c>
      <c r="AO29" s="90"/>
    </row>
    <row r="30" spans="2:41" ht="14.4" x14ac:dyDescent="0.3">
      <c r="B30" s="11" t="s">
        <v>79</v>
      </c>
      <c r="D30" s="25"/>
      <c r="E30" s="25">
        <f>IFERROR(E29/E20,"-")</f>
        <v>0.50915789473684214</v>
      </c>
      <c r="F30" s="25">
        <f t="shared" ref="F30:AN30" si="3">IFERROR(F29/F20,"-")</f>
        <v>0.51149245969838797</v>
      </c>
      <c r="G30" s="25">
        <f t="shared" si="3"/>
        <v>0.5142399795108209</v>
      </c>
      <c r="H30" s="25">
        <f t="shared" si="3"/>
        <v>0.51695712780921022</v>
      </c>
      <c r="I30" s="25">
        <f t="shared" si="3"/>
        <v>0.5196466594023702</v>
      </c>
      <c r="J30" s="25">
        <f t="shared" si="3"/>
        <v>0.52231124328911449</v>
      </c>
      <c r="K30" s="25">
        <f t="shared" si="3"/>
        <v>0.52495346861412484</v>
      </c>
      <c r="L30" s="25">
        <f t="shared" si="3"/>
        <v>0.52757585008904673</v>
      </c>
      <c r="M30" s="25">
        <f t="shared" si="3"/>
        <v>0.53018083291197105</v>
      </c>
      <c r="N30" s="25">
        <f t="shared" si="3"/>
        <v>0.53277079721454579</v>
      </c>
      <c r="O30" s="25">
        <f t="shared" si="3"/>
        <v>0.53534806206246011</v>
      </c>
      <c r="P30" s="25">
        <f t="shared" si="3"/>
        <v>0.53791488903190687</v>
      </c>
      <c r="Q30" s="25">
        <f t="shared" si="3"/>
        <v>0.54047348538183126</v>
      </c>
      <c r="R30" s="25">
        <f t="shared" si="3"/>
        <v>0.54302600683927893</v>
      </c>
      <c r="S30" s="25">
        <f t="shared" si="3"/>
        <v>0.54557456001293869</v>
      </c>
      <c r="T30" s="25">
        <f t="shared" si="3"/>
        <v>0.54812120444801971</v>
      </c>
      <c r="U30" s="25">
        <f t="shared" si="3"/>
        <v>0.55066795433388604</v>
      </c>
      <c r="V30" s="25">
        <f t="shared" si="3"/>
        <v>0.55321677987438422</v>
      </c>
      <c r="W30" s="25">
        <f t="shared" si="3"/>
        <v>0.55576960832952327</v>
      </c>
      <c r="X30" s="25">
        <f t="shared" si="3"/>
        <v>0.55832832473610738</v>
      </c>
      <c r="Y30" s="25">
        <f t="shared" si="3"/>
        <v>0.56089477231405438</v>
      </c>
      <c r="Z30" s="25">
        <f t="shared" si="3"/>
        <v>0.56347075256446555</v>
      </c>
      <c r="AA30" s="25">
        <f t="shared" si="3"/>
        <v>0.56605802506504366</v>
      </c>
      <c r="AB30" s="25">
        <f t="shared" si="3"/>
        <v>0.56865830696817099</v>
      </c>
      <c r="AC30" s="25">
        <f t="shared" si="3"/>
        <v>0.57127327220686985</v>
      </c>
      <c r="AD30" s="25">
        <f t="shared" si="3"/>
        <v>0.57390455041397059</v>
      </c>
      <c r="AE30" s="25">
        <f t="shared" si="3"/>
        <v>0.5765537255601032</v>
      </c>
      <c r="AF30" s="25">
        <f t="shared" si="3"/>
        <v>0.57937285327084564</v>
      </c>
      <c r="AG30" s="25">
        <f t="shared" si="3"/>
        <v>0.58219655193893516</v>
      </c>
      <c r="AH30" s="25">
        <f t="shared" si="3"/>
        <v>0.58502680877209379</v>
      </c>
      <c r="AI30" s="25">
        <f t="shared" si="3"/>
        <v>0.58786553138840059</v>
      </c>
      <c r="AJ30" s="25">
        <f t="shared" si="3"/>
        <v>0.59071454811341739</v>
      </c>
      <c r="AK30" s="25">
        <f t="shared" si="3"/>
        <v>0.59357560788916708</v>
      </c>
      <c r="AL30" s="25">
        <f t="shared" si="3"/>
        <v>0.59645037981851956</v>
      </c>
      <c r="AM30" s="25">
        <f t="shared" si="3"/>
        <v>0.59934045236838696</v>
      </c>
      <c r="AN30" s="9">
        <f t="shared" si="3"/>
        <v>0.60224733225526572</v>
      </c>
    </row>
    <row r="32" spans="2:41" x14ac:dyDescent="0.25">
      <c r="B32" s="8" t="s">
        <v>0</v>
      </c>
      <c r="D32" s="23"/>
      <c r="E32" s="65">
        <f>IF(E$10='Model Assumptions'!$E68,'Model Assumptions'!$D68,D32*(1+'Model Assumptions'!$F68))</f>
        <v>3500</v>
      </c>
      <c r="F32" s="65">
        <f>IF(F$10='Model Assumptions'!$E68,'Model Assumptions'!$D68,E32*(1+'Model Assumptions'!$F68))</f>
        <v>3500</v>
      </c>
      <c r="G32" s="65">
        <f>IF(G$10='Model Assumptions'!$E68,'Model Assumptions'!$D68,F32*(1+'Model Assumptions'!$F68))</f>
        <v>3500</v>
      </c>
      <c r="H32" s="65">
        <f>IF(H$10='Model Assumptions'!$E68,'Model Assumptions'!$D68,G32*(1+'Model Assumptions'!$F68))</f>
        <v>3500</v>
      </c>
      <c r="I32" s="65">
        <f>IF(I$10='Model Assumptions'!$E68,'Model Assumptions'!$D68,H32*(1+'Model Assumptions'!$F68))</f>
        <v>3500</v>
      </c>
      <c r="J32" s="65">
        <f>IF(J$10='Model Assumptions'!$E68,'Model Assumptions'!$D68,I32*(1+'Model Assumptions'!$F68))</f>
        <v>3500</v>
      </c>
      <c r="K32" s="65">
        <f>IF(K$10='Model Assumptions'!$E68,'Model Assumptions'!$D68,J32*(1+'Model Assumptions'!$F68))</f>
        <v>3500</v>
      </c>
      <c r="L32" s="65">
        <f>IF(L$10='Model Assumptions'!$E68,'Model Assumptions'!$D68,K32*(1+'Model Assumptions'!$F68))</f>
        <v>3500</v>
      </c>
      <c r="M32" s="65">
        <f>IF(M$10='Model Assumptions'!$E68,'Model Assumptions'!$D68,L32*(1+'Model Assumptions'!$F68))</f>
        <v>3500</v>
      </c>
      <c r="N32" s="65">
        <f>IF(N$10='Model Assumptions'!$E68,'Model Assumptions'!$D68,M32*(1+'Model Assumptions'!$F68))</f>
        <v>3500</v>
      </c>
      <c r="O32" s="65">
        <f>IF(O$10='Model Assumptions'!$E68,'Model Assumptions'!$D68,N32*(1+'Model Assumptions'!$F68))</f>
        <v>3500</v>
      </c>
      <c r="P32" s="65">
        <f>IF(P$10='Model Assumptions'!$E68,'Model Assumptions'!$D68,O32*(1+'Model Assumptions'!$F68))</f>
        <v>3500</v>
      </c>
      <c r="Q32" s="65">
        <f>IF(Q$10='Model Assumptions'!$E68,'Model Assumptions'!$D68,P32*(1+'Model Assumptions'!$F68))</f>
        <v>3500</v>
      </c>
      <c r="R32" s="65">
        <f>IF(R$10='Model Assumptions'!$E68,'Model Assumptions'!$D68,Q32*(1+'Model Assumptions'!$F68))</f>
        <v>3500</v>
      </c>
      <c r="S32" s="65">
        <f>IF(S$10='Model Assumptions'!$E68,'Model Assumptions'!$D68,R32*(1+'Model Assumptions'!$F68))</f>
        <v>3500</v>
      </c>
      <c r="T32" s="65">
        <f>IF(T$10='Model Assumptions'!$E68,'Model Assumptions'!$D68,S32*(1+'Model Assumptions'!$F68))</f>
        <v>3500</v>
      </c>
      <c r="U32" s="65">
        <f>IF(U$10='Model Assumptions'!$E68,'Model Assumptions'!$D68,T32*(1+'Model Assumptions'!$F68))</f>
        <v>3500</v>
      </c>
      <c r="V32" s="65">
        <f>IF(V$10='Model Assumptions'!$E68,'Model Assumptions'!$D68,U32*(1+'Model Assumptions'!$F68))</f>
        <v>3500</v>
      </c>
      <c r="W32" s="65">
        <f>IF(W$10='Model Assumptions'!$E68,'Model Assumptions'!$D68,V32*(1+'Model Assumptions'!$F68))</f>
        <v>3500</v>
      </c>
      <c r="X32" s="65">
        <f>IF(X$10='Model Assumptions'!$E68,'Model Assumptions'!$D68,W32*(1+'Model Assumptions'!$F68))</f>
        <v>3500</v>
      </c>
      <c r="Y32" s="65">
        <f>IF(Y$10='Model Assumptions'!$E68,'Model Assumptions'!$D68,X32*(1+'Model Assumptions'!$F68))</f>
        <v>3500</v>
      </c>
      <c r="Z32" s="65">
        <f>IF(Z$10='Model Assumptions'!$E68,'Model Assumptions'!$D68,Y32*(1+'Model Assumptions'!$F68))</f>
        <v>3500</v>
      </c>
      <c r="AA32" s="65">
        <f>IF(AA$10='Model Assumptions'!$E68,'Model Assumptions'!$D68,Z32*(1+'Model Assumptions'!$F68))</f>
        <v>3500</v>
      </c>
      <c r="AB32" s="65">
        <f>IF(AB$10='Model Assumptions'!$E68,'Model Assumptions'!$D68,AA32*(1+'Model Assumptions'!$F68))</f>
        <v>3500</v>
      </c>
      <c r="AC32" s="65">
        <f>IF(AC$10='Model Assumptions'!$E68,'Model Assumptions'!$D68,AB32*(1+'Model Assumptions'!$F68))</f>
        <v>3500</v>
      </c>
      <c r="AD32" s="65">
        <f>IF(AD$10='Model Assumptions'!$E68,'Model Assumptions'!$D68,AC32*(1+'Model Assumptions'!$F68))</f>
        <v>3500</v>
      </c>
      <c r="AE32" s="65">
        <f>IF(AE$10='Model Assumptions'!$E68,'Model Assumptions'!$D68,AD32*(1+'Model Assumptions'!$F68))</f>
        <v>3500</v>
      </c>
      <c r="AF32" s="65">
        <f>IF(AF$10='Model Assumptions'!$E68,'Model Assumptions'!$D68,AE32*(1+'Model Assumptions'!$F68))</f>
        <v>3500</v>
      </c>
      <c r="AG32" s="65">
        <f>IF(AG$10='Model Assumptions'!$E68,'Model Assumptions'!$D68,AF32*(1+'Model Assumptions'!$F68))</f>
        <v>3500</v>
      </c>
      <c r="AH32" s="65">
        <f>IF(AH$10='Model Assumptions'!$E68,'Model Assumptions'!$D68,AG32*(1+'Model Assumptions'!$F68))</f>
        <v>3500</v>
      </c>
      <c r="AI32" s="65">
        <f>IF(AI$10='Model Assumptions'!$E68,'Model Assumptions'!$D68,AH32*(1+'Model Assumptions'!$F68))</f>
        <v>3500</v>
      </c>
      <c r="AJ32" s="65">
        <f>IF(AJ$10='Model Assumptions'!$E68,'Model Assumptions'!$D68,AI32*(1+'Model Assumptions'!$F68))</f>
        <v>3500</v>
      </c>
      <c r="AK32" s="65">
        <f>IF(AK$10='Model Assumptions'!$E68,'Model Assumptions'!$D68,AJ32*(1+'Model Assumptions'!$F68))</f>
        <v>3500</v>
      </c>
      <c r="AL32" s="65">
        <f>IF(AL$10='Model Assumptions'!$E68,'Model Assumptions'!$D68,AK32*(1+'Model Assumptions'!$F68))</f>
        <v>3500</v>
      </c>
      <c r="AM32" s="65">
        <f>IF(AM$10='Model Assumptions'!$E68,'Model Assumptions'!$D68,AL32*(1+'Model Assumptions'!$F68))</f>
        <v>3500</v>
      </c>
      <c r="AN32" s="66">
        <f>IF(AN$10='Model Assumptions'!$E68,'Model Assumptions'!$D68,AM32*(1+'Model Assumptions'!$F68))</f>
        <v>3500</v>
      </c>
    </row>
    <row r="33" spans="2:41" x14ac:dyDescent="0.25">
      <c r="B33" s="8" t="s">
        <v>1</v>
      </c>
      <c r="D33" s="23"/>
      <c r="E33" s="65">
        <f>IF(E$10='Model Assumptions'!$E69,'Model Assumptions'!$D69,D33*(1+'Model Assumptions'!$F69))</f>
        <v>400</v>
      </c>
      <c r="F33" s="65">
        <f>IF(F$10='Model Assumptions'!$E69,'Model Assumptions'!$D69,E33*(1+'Model Assumptions'!$F69))</f>
        <v>400</v>
      </c>
      <c r="G33" s="65">
        <f>IF(G$10='Model Assumptions'!$E69,'Model Assumptions'!$D69,F33*(1+'Model Assumptions'!$F69))</f>
        <v>400</v>
      </c>
      <c r="H33" s="65">
        <f>IF(H$10='Model Assumptions'!$E69,'Model Assumptions'!$D69,G33*(1+'Model Assumptions'!$F69))</f>
        <v>400</v>
      </c>
      <c r="I33" s="65">
        <f>IF(I$10='Model Assumptions'!$E69,'Model Assumptions'!$D69,H33*(1+'Model Assumptions'!$F69))</f>
        <v>400</v>
      </c>
      <c r="J33" s="65">
        <f>IF(J$10='Model Assumptions'!$E69,'Model Assumptions'!$D69,I33*(1+'Model Assumptions'!$F69))</f>
        <v>400</v>
      </c>
      <c r="K33" s="65">
        <f>IF(K$10='Model Assumptions'!$E69,'Model Assumptions'!$D69,J33*(1+'Model Assumptions'!$F69))</f>
        <v>400</v>
      </c>
      <c r="L33" s="65">
        <f>IF(L$10='Model Assumptions'!$E69,'Model Assumptions'!$D69,K33*(1+'Model Assumptions'!$F69))</f>
        <v>400</v>
      </c>
      <c r="M33" s="65">
        <f>IF(M$10='Model Assumptions'!$E69,'Model Assumptions'!$D69,L33*(1+'Model Assumptions'!$F69))</f>
        <v>400</v>
      </c>
      <c r="N33" s="65">
        <f>IF(N$10='Model Assumptions'!$E69,'Model Assumptions'!$D69,M33*(1+'Model Assumptions'!$F69))</f>
        <v>400</v>
      </c>
      <c r="O33" s="65">
        <f>IF(O$10='Model Assumptions'!$E69,'Model Assumptions'!$D69,N33*(1+'Model Assumptions'!$F69))</f>
        <v>400</v>
      </c>
      <c r="P33" s="65">
        <f>IF(P$10='Model Assumptions'!$E69,'Model Assumptions'!$D69,O33*(1+'Model Assumptions'!$F69))</f>
        <v>400</v>
      </c>
      <c r="Q33" s="65">
        <f>IF(Q$10='Model Assumptions'!$E69,'Model Assumptions'!$D69,P33*(1+'Model Assumptions'!$F69))</f>
        <v>400</v>
      </c>
      <c r="R33" s="65">
        <f>IF(R$10='Model Assumptions'!$E69,'Model Assumptions'!$D69,Q33*(1+'Model Assumptions'!$F69))</f>
        <v>400</v>
      </c>
      <c r="S33" s="65">
        <f>IF(S$10='Model Assumptions'!$E69,'Model Assumptions'!$D69,R33*(1+'Model Assumptions'!$F69))</f>
        <v>400</v>
      </c>
      <c r="T33" s="65">
        <f>IF(T$10='Model Assumptions'!$E69,'Model Assumptions'!$D69,S33*(1+'Model Assumptions'!$F69))</f>
        <v>400</v>
      </c>
      <c r="U33" s="65">
        <f>IF(U$10='Model Assumptions'!$E69,'Model Assumptions'!$D69,T33*(1+'Model Assumptions'!$F69))</f>
        <v>400</v>
      </c>
      <c r="V33" s="65">
        <f>IF(V$10='Model Assumptions'!$E69,'Model Assumptions'!$D69,U33*(1+'Model Assumptions'!$F69))</f>
        <v>400</v>
      </c>
      <c r="W33" s="65">
        <f>IF(W$10='Model Assumptions'!$E69,'Model Assumptions'!$D69,V33*(1+'Model Assumptions'!$F69))</f>
        <v>400</v>
      </c>
      <c r="X33" s="65">
        <f>IF(X$10='Model Assumptions'!$E69,'Model Assumptions'!$D69,W33*(1+'Model Assumptions'!$F69))</f>
        <v>400</v>
      </c>
      <c r="Y33" s="65">
        <f>IF(Y$10='Model Assumptions'!$E69,'Model Assumptions'!$D69,X33*(1+'Model Assumptions'!$F69))</f>
        <v>400</v>
      </c>
      <c r="Z33" s="65">
        <f>IF(Z$10='Model Assumptions'!$E69,'Model Assumptions'!$D69,Y33*(1+'Model Assumptions'!$F69))</f>
        <v>400</v>
      </c>
      <c r="AA33" s="65">
        <f>IF(AA$10='Model Assumptions'!$E69,'Model Assumptions'!$D69,Z33*(1+'Model Assumptions'!$F69))</f>
        <v>400</v>
      </c>
      <c r="AB33" s="65">
        <f>IF(AB$10='Model Assumptions'!$E69,'Model Assumptions'!$D69,AA33*(1+'Model Assumptions'!$F69))</f>
        <v>400</v>
      </c>
      <c r="AC33" s="65">
        <f>IF(AC$10='Model Assumptions'!$E69,'Model Assumptions'!$D69,AB33*(1+'Model Assumptions'!$F69))</f>
        <v>400</v>
      </c>
      <c r="AD33" s="65">
        <f>IF(AD$10='Model Assumptions'!$E69,'Model Assumptions'!$D69,AC33*(1+'Model Assumptions'!$F69))</f>
        <v>400</v>
      </c>
      <c r="AE33" s="65">
        <f>IF(AE$10='Model Assumptions'!$E69,'Model Assumptions'!$D69,AD33*(1+'Model Assumptions'!$F69))</f>
        <v>400</v>
      </c>
      <c r="AF33" s="65">
        <f>IF(AF$10='Model Assumptions'!$E69,'Model Assumptions'!$D69,AE33*(1+'Model Assumptions'!$F69))</f>
        <v>400</v>
      </c>
      <c r="AG33" s="65">
        <f>IF(AG$10='Model Assumptions'!$E69,'Model Assumptions'!$D69,AF33*(1+'Model Assumptions'!$F69))</f>
        <v>400</v>
      </c>
      <c r="AH33" s="65">
        <f>IF(AH$10='Model Assumptions'!$E69,'Model Assumptions'!$D69,AG33*(1+'Model Assumptions'!$F69))</f>
        <v>400</v>
      </c>
      <c r="AI33" s="65">
        <f>IF(AI$10='Model Assumptions'!$E69,'Model Assumptions'!$D69,AH33*(1+'Model Assumptions'!$F69))</f>
        <v>400</v>
      </c>
      <c r="AJ33" s="65">
        <f>IF(AJ$10='Model Assumptions'!$E69,'Model Assumptions'!$D69,AI33*(1+'Model Assumptions'!$F69))</f>
        <v>400</v>
      </c>
      <c r="AK33" s="65">
        <f>IF(AK$10='Model Assumptions'!$E69,'Model Assumptions'!$D69,AJ33*(1+'Model Assumptions'!$F69))</f>
        <v>400</v>
      </c>
      <c r="AL33" s="65">
        <f>IF(AL$10='Model Assumptions'!$E69,'Model Assumptions'!$D69,AK33*(1+'Model Assumptions'!$F69))</f>
        <v>400</v>
      </c>
      <c r="AM33" s="65">
        <f>IF(AM$10='Model Assumptions'!$E69,'Model Assumptions'!$D69,AL33*(1+'Model Assumptions'!$F69))</f>
        <v>400</v>
      </c>
      <c r="AN33" s="66">
        <f>IF(AN$10='Model Assumptions'!$E69,'Model Assumptions'!$D69,AM33*(1+'Model Assumptions'!$F69))</f>
        <v>400</v>
      </c>
    </row>
    <row r="34" spans="2:41" x14ac:dyDescent="0.25">
      <c r="B34" s="8" t="s">
        <v>2</v>
      </c>
      <c r="D34" s="23"/>
      <c r="E34" s="65">
        <f>IF(E$10='Model Assumptions'!$E70,'Model Assumptions'!$D70,D34*(1+'Model Assumptions'!$F70))</f>
        <v>0</v>
      </c>
      <c r="F34" s="65">
        <f>IF(F$10='Model Assumptions'!$E70,'Model Assumptions'!$D70,E34*(1+'Model Assumptions'!$F70))</f>
        <v>0</v>
      </c>
      <c r="G34" s="65">
        <f>IF(G$10='Model Assumptions'!$E70,'Model Assumptions'!$D70,F34*(1+'Model Assumptions'!$F70))</f>
        <v>0</v>
      </c>
      <c r="H34" s="65">
        <f>IF(H$10='Model Assumptions'!$E70,'Model Assumptions'!$D70,G34*(1+'Model Assumptions'!$F70))</f>
        <v>0</v>
      </c>
      <c r="I34" s="65">
        <f>IF(I$10='Model Assumptions'!$E70,'Model Assumptions'!$D70,H34*(1+'Model Assumptions'!$F70))</f>
        <v>0</v>
      </c>
      <c r="J34" s="65">
        <f>IF(J$10='Model Assumptions'!$E70,'Model Assumptions'!$D70,I34*(1+'Model Assumptions'!$F70))</f>
        <v>0</v>
      </c>
      <c r="K34" s="65">
        <f>IF(K$10='Model Assumptions'!$E70,'Model Assumptions'!$D70,J34*(1+'Model Assumptions'!$F70))</f>
        <v>0</v>
      </c>
      <c r="L34" s="65">
        <f>IF(L$10='Model Assumptions'!$E70,'Model Assumptions'!$D70,K34*(1+'Model Assumptions'!$F70))</f>
        <v>0</v>
      </c>
      <c r="M34" s="65">
        <f>IF(M$10='Model Assumptions'!$E70,'Model Assumptions'!$D70,L34*(1+'Model Assumptions'!$F70))</f>
        <v>0</v>
      </c>
      <c r="N34" s="65">
        <f>IF(N$10='Model Assumptions'!$E70,'Model Assumptions'!$D70,M34*(1+'Model Assumptions'!$F70))</f>
        <v>0</v>
      </c>
      <c r="O34" s="65">
        <f>IF(O$10='Model Assumptions'!$E70,'Model Assumptions'!$D70,N34*(1+'Model Assumptions'!$F70))</f>
        <v>0</v>
      </c>
      <c r="P34" s="65">
        <f>IF(P$10='Model Assumptions'!$E70,'Model Assumptions'!$D70,O34*(1+'Model Assumptions'!$F70))</f>
        <v>0</v>
      </c>
      <c r="Q34" s="65">
        <f>IF(Q$10='Model Assumptions'!$E70,'Model Assumptions'!$D70,P34*(1+'Model Assumptions'!$F70))</f>
        <v>0</v>
      </c>
      <c r="R34" s="65">
        <f>IF(R$10='Model Assumptions'!$E70,'Model Assumptions'!$D70,Q34*(1+'Model Assumptions'!$F70))</f>
        <v>0</v>
      </c>
      <c r="S34" s="65">
        <f>IF(S$10='Model Assumptions'!$E70,'Model Assumptions'!$D70,R34*(1+'Model Assumptions'!$F70))</f>
        <v>0</v>
      </c>
      <c r="T34" s="65">
        <f>IF(T$10='Model Assumptions'!$E70,'Model Assumptions'!$D70,S34*(1+'Model Assumptions'!$F70))</f>
        <v>0</v>
      </c>
      <c r="U34" s="65">
        <f>IF(U$10='Model Assumptions'!$E70,'Model Assumptions'!$D70,T34*(1+'Model Assumptions'!$F70))</f>
        <v>0</v>
      </c>
      <c r="V34" s="65">
        <f>IF(V$10='Model Assumptions'!$E70,'Model Assumptions'!$D70,U34*(1+'Model Assumptions'!$F70))</f>
        <v>0</v>
      </c>
      <c r="W34" s="65">
        <f>IF(W$10='Model Assumptions'!$E70,'Model Assumptions'!$D70,V34*(1+'Model Assumptions'!$F70))</f>
        <v>0</v>
      </c>
      <c r="X34" s="65">
        <f>IF(X$10='Model Assumptions'!$E70,'Model Assumptions'!$D70,W34*(1+'Model Assumptions'!$F70))</f>
        <v>0</v>
      </c>
      <c r="Y34" s="65">
        <f>IF(Y$10='Model Assumptions'!$E70,'Model Assumptions'!$D70,X34*(1+'Model Assumptions'!$F70))</f>
        <v>0</v>
      </c>
      <c r="Z34" s="65">
        <f>IF(Z$10='Model Assumptions'!$E70,'Model Assumptions'!$D70,Y34*(1+'Model Assumptions'!$F70))</f>
        <v>0</v>
      </c>
      <c r="AA34" s="65">
        <f>IF(AA$10='Model Assumptions'!$E70,'Model Assumptions'!$D70,Z34*(1+'Model Assumptions'!$F70))</f>
        <v>0</v>
      </c>
      <c r="AB34" s="65">
        <f>IF(AB$10='Model Assumptions'!$E70,'Model Assumptions'!$D70,AA34*(1+'Model Assumptions'!$F70))</f>
        <v>0</v>
      </c>
      <c r="AC34" s="65">
        <f>IF(AC$10='Model Assumptions'!$E70,'Model Assumptions'!$D70,AB34*(1+'Model Assumptions'!$F70))</f>
        <v>0</v>
      </c>
      <c r="AD34" s="65">
        <f>IF(AD$10='Model Assumptions'!$E70,'Model Assumptions'!$D70,AC34*(1+'Model Assumptions'!$F70))</f>
        <v>0</v>
      </c>
      <c r="AE34" s="65">
        <f>IF(AE$10='Model Assumptions'!$E70,'Model Assumptions'!$D70,AD34*(1+'Model Assumptions'!$F70))</f>
        <v>0</v>
      </c>
      <c r="AF34" s="65">
        <f>IF(AF$10='Model Assumptions'!$E70,'Model Assumptions'!$D70,AE34*(1+'Model Assumptions'!$F70))</f>
        <v>0</v>
      </c>
      <c r="AG34" s="65">
        <f>IF(AG$10='Model Assumptions'!$E70,'Model Assumptions'!$D70,AF34*(1+'Model Assumptions'!$F70))</f>
        <v>0</v>
      </c>
      <c r="AH34" s="65">
        <f>IF(AH$10='Model Assumptions'!$E70,'Model Assumptions'!$D70,AG34*(1+'Model Assumptions'!$F70))</f>
        <v>0</v>
      </c>
      <c r="AI34" s="65">
        <f>IF(AI$10='Model Assumptions'!$E70,'Model Assumptions'!$D70,AH34*(1+'Model Assumptions'!$F70))</f>
        <v>0</v>
      </c>
      <c r="AJ34" s="65">
        <f>IF(AJ$10='Model Assumptions'!$E70,'Model Assumptions'!$D70,AI34*(1+'Model Assumptions'!$F70))</f>
        <v>0</v>
      </c>
      <c r="AK34" s="65">
        <f>IF(AK$10='Model Assumptions'!$E70,'Model Assumptions'!$D70,AJ34*(1+'Model Assumptions'!$F70))</f>
        <v>0</v>
      </c>
      <c r="AL34" s="65">
        <f>IF(AL$10='Model Assumptions'!$E70,'Model Assumptions'!$D70,AK34*(1+'Model Assumptions'!$F70))</f>
        <v>0</v>
      </c>
      <c r="AM34" s="65">
        <f>IF(AM$10='Model Assumptions'!$E70,'Model Assumptions'!$D70,AL34*(1+'Model Assumptions'!$F70))</f>
        <v>0</v>
      </c>
      <c r="AN34" s="66">
        <f>IF(AN$10='Model Assumptions'!$E70,'Model Assumptions'!$D70,AM34*(1+'Model Assumptions'!$F70))</f>
        <v>0</v>
      </c>
    </row>
    <row r="35" spans="2:41" x14ac:dyDescent="0.25">
      <c r="B35" s="8" t="s">
        <v>3</v>
      </c>
      <c r="D35" s="23"/>
      <c r="E35" s="65">
        <f>IF(E$10='Model Assumptions'!$E71,'Model Assumptions'!$D71,D35*(1+'Model Assumptions'!$F71))</f>
        <v>800</v>
      </c>
      <c r="F35" s="65">
        <f>IF(F$10='Model Assumptions'!$E71,'Model Assumptions'!$D71,E35*(1+'Model Assumptions'!$F71))</f>
        <v>800</v>
      </c>
      <c r="G35" s="65">
        <f>IF(G$10='Model Assumptions'!$E71,'Model Assumptions'!$D71,F35*(1+'Model Assumptions'!$F71))</f>
        <v>800</v>
      </c>
      <c r="H35" s="65">
        <f>IF(H$10='Model Assumptions'!$E71,'Model Assumptions'!$D71,G35*(1+'Model Assumptions'!$F71))</f>
        <v>800</v>
      </c>
      <c r="I35" s="65">
        <f>IF(I$10='Model Assumptions'!$E71,'Model Assumptions'!$D71,H35*(1+'Model Assumptions'!$F71))</f>
        <v>800</v>
      </c>
      <c r="J35" s="65">
        <f>IF(J$10='Model Assumptions'!$E71,'Model Assumptions'!$D71,I35*(1+'Model Assumptions'!$F71))</f>
        <v>800</v>
      </c>
      <c r="K35" s="65">
        <f>IF(K$10='Model Assumptions'!$E71,'Model Assumptions'!$D71,J35*(1+'Model Assumptions'!$F71))</f>
        <v>800</v>
      </c>
      <c r="L35" s="65">
        <f>IF(L$10='Model Assumptions'!$E71,'Model Assumptions'!$D71,K35*(1+'Model Assumptions'!$F71))</f>
        <v>800</v>
      </c>
      <c r="M35" s="65">
        <f>IF(M$10='Model Assumptions'!$E71,'Model Assumptions'!$D71,L35*(1+'Model Assumptions'!$F71))</f>
        <v>800</v>
      </c>
      <c r="N35" s="65">
        <f>IF(N$10='Model Assumptions'!$E71,'Model Assumptions'!$D71,M35*(1+'Model Assumptions'!$F71))</f>
        <v>800</v>
      </c>
      <c r="O35" s="65">
        <f>IF(O$10='Model Assumptions'!$E71,'Model Assumptions'!$D71,N35*(1+'Model Assumptions'!$F71))</f>
        <v>800</v>
      </c>
      <c r="P35" s="65">
        <f>IF(P$10='Model Assumptions'!$E71,'Model Assumptions'!$D71,O35*(1+'Model Assumptions'!$F71))</f>
        <v>800</v>
      </c>
      <c r="Q35" s="65">
        <f>IF(Q$10='Model Assumptions'!$E71,'Model Assumptions'!$D71,P35*(1+'Model Assumptions'!$F71))</f>
        <v>800</v>
      </c>
      <c r="R35" s="65">
        <f>IF(R$10='Model Assumptions'!$E71,'Model Assumptions'!$D71,Q35*(1+'Model Assumptions'!$F71))</f>
        <v>800</v>
      </c>
      <c r="S35" s="65">
        <f>IF(S$10='Model Assumptions'!$E71,'Model Assumptions'!$D71,R35*(1+'Model Assumptions'!$F71))</f>
        <v>800</v>
      </c>
      <c r="T35" s="65">
        <f>IF(T$10='Model Assumptions'!$E71,'Model Assumptions'!$D71,S35*(1+'Model Assumptions'!$F71))</f>
        <v>800</v>
      </c>
      <c r="U35" s="65">
        <f>IF(U$10='Model Assumptions'!$E71,'Model Assumptions'!$D71,T35*(1+'Model Assumptions'!$F71))</f>
        <v>800</v>
      </c>
      <c r="V35" s="65">
        <f>IF(V$10='Model Assumptions'!$E71,'Model Assumptions'!$D71,U35*(1+'Model Assumptions'!$F71))</f>
        <v>800</v>
      </c>
      <c r="W35" s="65">
        <f>IF(W$10='Model Assumptions'!$E71,'Model Assumptions'!$D71,V35*(1+'Model Assumptions'!$F71))</f>
        <v>800</v>
      </c>
      <c r="X35" s="65">
        <f>IF(X$10='Model Assumptions'!$E71,'Model Assumptions'!$D71,W35*(1+'Model Assumptions'!$F71))</f>
        <v>800</v>
      </c>
      <c r="Y35" s="65">
        <f>IF(Y$10='Model Assumptions'!$E71,'Model Assumptions'!$D71,X35*(1+'Model Assumptions'!$F71))</f>
        <v>800</v>
      </c>
      <c r="Z35" s="65">
        <f>IF(Z$10='Model Assumptions'!$E71,'Model Assumptions'!$D71,Y35*(1+'Model Assumptions'!$F71))</f>
        <v>800</v>
      </c>
      <c r="AA35" s="65">
        <f>IF(AA$10='Model Assumptions'!$E71,'Model Assumptions'!$D71,Z35*(1+'Model Assumptions'!$F71))</f>
        <v>800</v>
      </c>
      <c r="AB35" s="65">
        <f>IF(AB$10='Model Assumptions'!$E71,'Model Assumptions'!$D71,AA35*(1+'Model Assumptions'!$F71))</f>
        <v>800</v>
      </c>
      <c r="AC35" s="65">
        <f>IF(AC$10='Model Assumptions'!$E71,'Model Assumptions'!$D71,AB35*(1+'Model Assumptions'!$F71))</f>
        <v>800</v>
      </c>
      <c r="AD35" s="65">
        <f>IF(AD$10='Model Assumptions'!$E71,'Model Assumptions'!$D71,AC35*(1+'Model Assumptions'!$F71))</f>
        <v>800</v>
      </c>
      <c r="AE35" s="65">
        <f>IF(AE$10='Model Assumptions'!$E71,'Model Assumptions'!$D71,AD35*(1+'Model Assumptions'!$F71))</f>
        <v>800</v>
      </c>
      <c r="AF35" s="65">
        <f>IF(AF$10='Model Assumptions'!$E71,'Model Assumptions'!$D71,AE35*(1+'Model Assumptions'!$F71))</f>
        <v>800</v>
      </c>
      <c r="AG35" s="65">
        <f>IF(AG$10='Model Assumptions'!$E71,'Model Assumptions'!$D71,AF35*(1+'Model Assumptions'!$F71))</f>
        <v>800</v>
      </c>
      <c r="AH35" s="65">
        <f>IF(AH$10='Model Assumptions'!$E71,'Model Assumptions'!$D71,AG35*(1+'Model Assumptions'!$F71))</f>
        <v>800</v>
      </c>
      <c r="AI35" s="65">
        <f>IF(AI$10='Model Assumptions'!$E71,'Model Assumptions'!$D71,AH35*(1+'Model Assumptions'!$F71))</f>
        <v>800</v>
      </c>
      <c r="AJ35" s="65">
        <f>IF(AJ$10='Model Assumptions'!$E71,'Model Assumptions'!$D71,AI35*(1+'Model Assumptions'!$F71))</f>
        <v>800</v>
      </c>
      <c r="AK35" s="65">
        <f>IF(AK$10='Model Assumptions'!$E71,'Model Assumptions'!$D71,AJ35*(1+'Model Assumptions'!$F71))</f>
        <v>800</v>
      </c>
      <c r="AL35" s="65">
        <f>IF(AL$10='Model Assumptions'!$E71,'Model Assumptions'!$D71,AK35*(1+'Model Assumptions'!$F71))</f>
        <v>800</v>
      </c>
      <c r="AM35" s="65">
        <f>IF(AM$10='Model Assumptions'!$E71,'Model Assumptions'!$D71,AL35*(1+'Model Assumptions'!$F71))</f>
        <v>800</v>
      </c>
      <c r="AN35" s="66">
        <f>IF(AN$10='Model Assumptions'!$E71,'Model Assumptions'!$D71,AM35*(1+'Model Assumptions'!$F71))</f>
        <v>800</v>
      </c>
    </row>
    <row r="36" spans="2:41" x14ac:dyDescent="0.25">
      <c r="B36" s="8" t="s">
        <v>4</v>
      </c>
      <c r="D36" s="23"/>
      <c r="E36" s="65">
        <f>IF(E$10='Model Assumptions'!$E72,'Model Assumptions'!$D72,D36*(1+'Model Assumptions'!$F72))</f>
        <v>2500</v>
      </c>
      <c r="F36" s="65">
        <f>IF(F$10='Model Assumptions'!$E72,'Model Assumptions'!$D72,E36*(1+'Model Assumptions'!$F72))</f>
        <v>2550</v>
      </c>
      <c r="G36" s="65">
        <f>IF(G$10='Model Assumptions'!$E72,'Model Assumptions'!$D72,F36*(1+'Model Assumptions'!$F72))</f>
        <v>2601</v>
      </c>
      <c r="H36" s="65">
        <f>IF(H$10='Model Assumptions'!$E72,'Model Assumptions'!$D72,G36*(1+'Model Assumptions'!$F72))</f>
        <v>2653.02</v>
      </c>
      <c r="I36" s="65">
        <f>IF(I$10='Model Assumptions'!$E72,'Model Assumptions'!$D72,H36*(1+'Model Assumptions'!$F72))</f>
        <v>2706.0803999999998</v>
      </c>
      <c r="J36" s="65">
        <f>IF(J$10='Model Assumptions'!$E72,'Model Assumptions'!$D72,I36*(1+'Model Assumptions'!$F72))</f>
        <v>2760.2020079999998</v>
      </c>
      <c r="K36" s="65">
        <f>IF(K$10='Model Assumptions'!$E72,'Model Assumptions'!$D72,J36*(1+'Model Assumptions'!$F72))</f>
        <v>2815.40604816</v>
      </c>
      <c r="L36" s="65">
        <f>IF(L$10='Model Assumptions'!$E72,'Model Assumptions'!$D72,K36*(1+'Model Assumptions'!$F72))</f>
        <v>2871.7141691232</v>
      </c>
      <c r="M36" s="65">
        <f>IF(M$10='Model Assumptions'!$E72,'Model Assumptions'!$D72,L36*(1+'Model Assumptions'!$F72))</f>
        <v>2929.148452505664</v>
      </c>
      <c r="N36" s="65">
        <f>IF(N$10='Model Assumptions'!$E72,'Model Assumptions'!$D72,M36*(1+'Model Assumptions'!$F72))</f>
        <v>2987.7314215557772</v>
      </c>
      <c r="O36" s="65">
        <f>IF(O$10='Model Assumptions'!$E72,'Model Assumptions'!$D72,N36*(1+'Model Assumptions'!$F72))</f>
        <v>3047.4860499868928</v>
      </c>
      <c r="P36" s="65">
        <f>IF(P$10='Model Assumptions'!$E72,'Model Assumptions'!$D72,O36*(1+'Model Assumptions'!$F72))</f>
        <v>3108.4357709866308</v>
      </c>
      <c r="Q36" s="65">
        <f>IF(Q$10='Model Assumptions'!$E72,'Model Assumptions'!$D72,P36*(1+'Model Assumptions'!$F72))</f>
        <v>3170.6044864063633</v>
      </c>
      <c r="R36" s="65">
        <f>IF(R$10='Model Assumptions'!$E72,'Model Assumptions'!$D72,Q36*(1+'Model Assumptions'!$F72))</f>
        <v>3234.0165761344906</v>
      </c>
      <c r="S36" s="65">
        <f>IF(S$10='Model Assumptions'!$E72,'Model Assumptions'!$D72,R36*(1+'Model Assumptions'!$F72))</f>
        <v>3298.6969076571804</v>
      </c>
      <c r="T36" s="65">
        <f>IF(T$10='Model Assumptions'!$E72,'Model Assumptions'!$D72,S36*(1+'Model Assumptions'!$F72))</f>
        <v>3364.670845810324</v>
      </c>
      <c r="U36" s="65">
        <f>IF(U$10='Model Assumptions'!$E72,'Model Assumptions'!$D72,T36*(1+'Model Assumptions'!$F72))</f>
        <v>3431.9642627265307</v>
      </c>
      <c r="V36" s="65">
        <f>IF(V$10='Model Assumptions'!$E72,'Model Assumptions'!$D72,U36*(1+'Model Assumptions'!$F72))</f>
        <v>3500.6035479810612</v>
      </c>
      <c r="W36" s="65">
        <f>IF(W$10='Model Assumptions'!$E72,'Model Assumptions'!$D72,V36*(1+'Model Assumptions'!$F72))</f>
        <v>3570.6156189406825</v>
      </c>
      <c r="X36" s="65">
        <f>IF(X$10='Model Assumptions'!$E72,'Model Assumptions'!$D72,W36*(1+'Model Assumptions'!$F72))</f>
        <v>3642.027931319496</v>
      </c>
      <c r="Y36" s="65">
        <f>IF(Y$10='Model Assumptions'!$E72,'Model Assumptions'!$D72,X36*(1+'Model Assumptions'!$F72))</f>
        <v>3714.8684899458858</v>
      </c>
      <c r="Z36" s="65">
        <f>IF(Z$10='Model Assumptions'!$E72,'Model Assumptions'!$D72,Y36*(1+'Model Assumptions'!$F72))</f>
        <v>3789.1658597448036</v>
      </c>
      <c r="AA36" s="65">
        <f>IF(AA$10='Model Assumptions'!$E72,'Model Assumptions'!$D72,Z36*(1+'Model Assumptions'!$F72))</f>
        <v>3864.9491769396996</v>
      </c>
      <c r="AB36" s="65">
        <f>IF(AB$10='Model Assumptions'!$E72,'Model Assumptions'!$D72,AA36*(1+'Model Assumptions'!$F72))</f>
        <v>3942.2481604784934</v>
      </c>
      <c r="AC36" s="65">
        <f>IF(AC$10='Model Assumptions'!$E72,'Model Assumptions'!$D72,AB36*(1+'Model Assumptions'!$F72))</f>
        <v>4021.0931236880633</v>
      </c>
      <c r="AD36" s="65">
        <f>IF(AD$10='Model Assumptions'!$E72,'Model Assumptions'!$D72,AC36*(1+'Model Assumptions'!$F72))</f>
        <v>4101.5149861618247</v>
      </c>
      <c r="AE36" s="65">
        <f>IF(AE$10='Model Assumptions'!$E72,'Model Assumptions'!$D72,AD36*(1+'Model Assumptions'!$F72))</f>
        <v>4183.5452858850613</v>
      </c>
      <c r="AF36" s="65">
        <f>IF(AF$10='Model Assumptions'!$E72,'Model Assumptions'!$D72,AE36*(1+'Model Assumptions'!$F72))</f>
        <v>4267.2161916027626</v>
      </c>
      <c r="AG36" s="65">
        <f>IF(AG$10='Model Assumptions'!$E72,'Model Assumptions'!$D72,AF36*(1+'Model Assumptions'!$F72))</f>
        <v>4352.5605154348177</v>
      </c>
      <c r="AH36" s="65">
        <f>IF(AH$10='Model Assumptions'!$E72,'Model Assumptions'!$D72,AG36*(1+'Model Assumptions'!$F72))</f>
        <v>4439.6117257435144</v>
      </c>
      <c r="AI36" s="65">
        <f>IF(AI$10='Model Assumptions'!$E72,'Model Assumptions'!$D72,AH36*(1+'Model Assumptions'!$F72))</f>
        <v>4528.4039602583844</v>
      </c>
      <c r="AJ36" s="65">
        <f>IF(AJ$10='Model Assumptions'!$E72,'Model Assumptions'!$D72,AI36*(1+'Model Assumptions'!$F72))</f>
        <v>4618.9720394635524</v>
      </c>
      <c r="AK36" s="65">
        <f>IF(AK$10='Model Assumptions'!$E72,'Model Assumptions'!$D72,AJ36*(1+'Model Assumptions'!$F72))</f>
        <v>4711.3514802528234</v>
      </c>
      <c r="AL36" s="65">
        <f>IF(AL$10='Model Assumptions'!$E72,'Model Assumptions'!$D72,AK36*(1+'Model Assumptions'!$F72))</f>
        <v>4805.5785098578799</v>
      </c>
      <c r="AM36" s="65">
        <f>IF(AM$10='Model Assumptions'!$E72,'Model Assumptions'!$D72,AL36*(1+'Model Assumptions'!$F72))</f>
        <v>4901.6900800550375</v>
      </c>
      <c r="AN36" s="66">
        <f>IF(AN$10='Model Assumptions'!$E72,'Model Assumptions'!$D72,AM36*(1+'Model Assumptions'!$F72))</f>
        <v>4999.7238816561385</v>
      </c>
    </row>
    <row r="37" spans="2:41" x14ac:dyDescent="0.25">
      <c r="B37" s="8" t="s">
        <v>5</v>
      </c>
      <c r="D37" s="23"/>
      <c r="E37" s="65">
        <f>IF(E$10='Model Assumptions'!$E73,'Model Assumptions'!$D73,D37*(1+'Model Assumptions'!$F73))</f>
        <v>2500</v>
      </c>
      <c r="F37" s="65">
        <f>IF(F$10='Model Assumptions'!$E73,'Model Assumptions'!$D73,E37*(1+'Model Assumptions'!$F73))</f>
        <v>2500</v>
      </c>
      <c r="G37" s="65">
        <f>IF(G$10='Model Assumptions'!$E73,'Model Assumptions'!$D73,F37*(1+'Model Assumptions'!$F73))</f>
        <v>2500</v>
      </c>
      <c r="H37" s="65">
        <f>IF(H$10='Model Assumptions'!$E73,'Model Assumptions'!$D73,G37*(1+'Model Assumptions'!$F73))</f>
        <v>2500</v>
      </c>
      <c r="I37" s="65">
        <f>IF(I$10='Model Assumptions'!$E73,'Model Assumptions'!$D73,H37*(1+'Model Assumptions'!$F73))</f>
        <v>2500</v>
      </c>
      <c r="J37" s="65">
        <f>IF(J$10='Model Assumptions'!$E73,'Model Assumptions'!$D73,I37*(1+'Model Assumptions'!$F73))</f>
        <v>2500</v>
      </c>
      <c r="K37" s="65">
        <f>IF(K$10='Model Assumptions'!$E73,'Model Assumptions'!$D73,J37*(1+'Model Assumptions'!$F73))</f>
        <v>2500</v>
      </c>
      <c r="L37" s="65">
        <f>IF(L$10='Model Assumptions'!$E73,'Model Assumptions'!$D73,K37*(1+'Model Assumptions'!$F73))</f>
        <v>2500</v>
      </c>
      <c r="M37" s="65">
        <f>IF(M$10='Model Assumptions'!$E73,'Model Assumptions'!$D73,L37*(1+'Model Assumptions'!$F73))</f>
        <v>2500</v>
      </c>
      <c r="N37" s="65">
        <f>IF(N$10='Model Assumptions'!$E73,'Model Assumptions'!$D73,M37*(1+'Model Assumptions'!$F73))</f>
        <v>2500</v>
      </c>
      <c r="O37" s="65">
        <f>IF(O$10='Model Assumptions'!$E73,'Model Assumptions'!$D73,N37*(1+'Model Assumptions'!$F73))</f>
        <v>2500</v>
      </c>
      <c r="P37" s="65">
        <f>IF(P$10='Model Assumptions'!$E73,'Model Assumptions'!$D73,O37*(1+'Model Assumptions'!$F73))</f>
        <v>2500</v>
      </c>
      <c r="Q37" s="65">
        <f>IF(Q$10='Model Assumptions'!$E73,'Model Assumptions'!$D73,P37*(1+'Model Assumptions'!$F73))</f>
        <v>2500</v>
      </c>
      <c r="R37" s="65">
        <f>IF(R$10='Model Assumptions'!$E73,'Model Assumptions'!$D73,Q37*(1+'Model Assumptions'!$F73))</f>
        <v>2500</v>
      </c>
      <c r="S37" s="65">
        <f>IF(S$10='Model Assumptions'!$E73,'Model Assumptions'!$D73,R37*(1+'Model Assumptions'!$F73))</f>
        <v>2500</v>
      </c>
      <c r="T37" s="65">
        <f>IF(T$10='Model Assumptions'!$E73,'Model Assumptions'!$D73,S37*(1+'Model Assumptions'!$F73))</f>
        <v>2500</v>
      </c>
      <c r="U37" s="65">
        <f>IF(U$10='Model Assumptions'!$E73,'Model Assumptions'!$D73,T37*(1+'Model Assumptions'!$F73))</f>
        <v>2500</v>
      </c>
      <c r="V37" s="65">
        <f>IF(V$10='Model Assumptions'!$E73,'Model Assumptions'!$D73,U37*(1+'Model Assumptions'!$F73))</f>
        <v>2500</v>
      </c>
      <c r="W37" s="65">
        <f>IF(W$10='Model Assumptions'!$E73,'Model Assumptions'!$D73,V37*(1+'Model Assumptions'!$F73))</f>
        <v>2500</v>
      </c>
      <c r="X37" s="65">
        <f>IF(X$10='Model Assumptions'!$E73,'Model Assumptions'!$D73,W37*(1+'Model Assumptions'!$F73))</f>
        <v>2500</v>
      </c>
      <c r="Y37" s="65">
        <f>IF(Y$10='Model Assumptions'!$E73,'Model Assumptions'!$D73,X37*(1+'Model Assumptions'!$F73))</f>
        <v>2500</v>
      </c>
      <c r="Z37" s="65">
        <f>IF(Z$10='Model Assumptions'!$E73,'Model Assumptions'!$D73,Y37*(1+'Model Assumptions'!$F73))</f>
        <v>2500</v>
      </c>
      <c r="AA37" s="65">
        <f>IF(AA$10='Model Assumptions'!$E73,'Model Assumptions'!$D73,Z37*(1+'Model Assumptions'!$F73))</f>
        <v>2500</v>
      </c>
      <c r="AB37" s="65">
        <f>IF(AB$10='Model Assumptions'!$E73,'Model Assumptions'!$D73,AA37*(1+'Model Assumptions'!$F73))</f>
        <v>2500</v>
      </c>
      <c r="AC37" s="65">
        <f>IF(AC$10='Model Assumptions'!$E73,'Model Assumptions'!$D73,AB37*(1+'Model Assumptions'!$F73))</f>
        <v>2500</v>
      </c>
      <c r="AD37" s="65">
        <f>IF(AD$10='Model Assumptions'!$E73,'Model Assumptions'!$D73,AC37*(1+'Model Assumptions'!$F73))</f>
        <v>2500</v>
      </c>
      <c r="AE37" s="65">
        <f>IF(AE$10='Model Assumptions'!$E73,'Model Assumptions'!$D73,AD37*(1+'Model Assumptions'!$F73))</f>
        <v>2500</v>
      </c>
      <c r="AF37" s="65">
        <f>IF(AF$10='Model Assumptions'!$E73,'Model Assumptions'!$D73,AE37*(1+'Model Assumptions'!$F73))</f>
        <v>2500</v>
      </c>
      <c r="AG37" s="65">
        <f>IF(AG$10='Model Assumptions'!$E73,'Model Assumptions'!$D73,AF37*(1+'Model Assumptions'!$F73))</f>
        <v>2500</v>
      </c>
      <c r="AH37" s="65">
        <f>IF(AH$10='Model Assumptions'!$E73,'Model Assumptions'!$D73,AG37*(1+'Model Assumptions'!$F73))</f>
        <v>2500</v>
      </c>
      <c r="AI37" s="65">
        <f>IF(AI$10='Model Assumptions'!$E73,'Model Assumptions'!$D73,AH37*(1+'Model Assumptions'!$F73))</f>
        <v>2500</v>
      </c>
      <c r="AJ37" s="65">
        <f>IF(AJ$10='Model Assumptions'!$E73,'Model Assumptions'!$D73,AI37*(1+'Model Assumptions'!$F73))</f>
        <v>2500</v>
      </c>
      <c r="AK37" s="65">
        <f>IF(AK$10='Model Assumptions'!$E73,'Model Assumptions'!$D73,AJ37*(1+'Model Assumptions'!$F73))</f>
        <v>2500</v>
      </c>
      <c r="AL37" s="65">
        <f>IF(AL$10='Model Assumptions'!$E73,'Model Assumptions'!$D73,AK37*(1+'Model Assumptions'!$F73))</f>
        <v>2500</v>
      </c>
      <c r="AM37" s="65">
        <f>IF(AM$10='Model Assumptions'!$E73,'Model Assumptions'!$D73,AL37*(1+'Model Assumptions'!$F73))</f>
        <v>2500</v>
      </c>
      <c r="AN37" s="66">
        <f>IF(AN$10='Model Assumptions'!$E73,'Model Assumptions'!$D73,AM37*(1+'Model Assumptions'!$F73))</f>
        <v>2500</v>
      </c>
    </row>
    <row r="38" spans="2:41" x14ac:dyDescent="0.25">
      <c r="B38" s="8" t="s">
        <v>6</v>
      </c>
      <c r="D38" s="23"/>
      <c r="E38" s="65">
        <f>IF(E$10='Model Assumptions'!$E74,'Model Assumptions'!$D74,D38*(1+'Model Assumptions'!$F74))</f>
        <v>500</v>
      </c>
      <c r="F38" s="65">
        <f>IF(F$10='Model Assumptions'!$E74,'Model Assumptions'!$D74,E38*(1+'Model Assumptions'!$F74))</f>
        <v>500</v>
      </c>
      <c r="G38" s="65">
        <f>IF(G$10='Model Assumptions'!$E74,'Model Assumptions'!$D74,F38*(1+'Model Assumptions'!$F74))</f>
        <v>500</v>
      </c>
      <c r="H38" s="65">
        <f>IF(H$10='Model Assumptions'!$E74,'Model Assumptions'!$D74,G38*(1+'Model Assumptions'!$F74))</f>
        <v>500</v>
      </c>
      <c r="I38" s="65">
        <f>IF(I$10='Model Assumptions'!$E74,'Model Assumptions'!$D74,H38*(1+'Model Assumptions'!$F74))</f>
        <v>500</v>
      </c>
      <c r="J38" s="65">
        <f>IF(J$10='Model Assumptions'!$E74,'Model Assumptions'!$D74,I38*(1+'Model Assumptions'!$F74))</f>
        <v>500</v>
      </c>
      <c r="K38" s="65">
        <f>IF(K$10='Model Assumptions'!$E74,'Model Assumptions'!$D74,J38*(1+'Model Assumptions'!$F74))</f>
        <v>500</v>
      </c>
      <c r="L38" s="65">
        <f>IF(L$10='Model Assumptions'!$E74,'Model Assumptions'!$D74,K38*(1+'Model Assumptions'!$F74))</f>
        <v>500</v>
      </c>
      <c r="M38" s="65">
        <f>IF(M$10='Model Assumptions'!$E74,'Model Assumptions'!$D74,L38*(1+'Model Assumptions'!$F74))</f>
        <v>500</v>
      </c>
      <c r="N38" s="65">
        <f>IF(N$10='Model Assumptions'!$E74,'Model Assumptions'!$D74,M38*(1+'Model Assumptions'!$F74))</f>
        <v>500</v>
      </c>
      <c r="O38" s="65">
        <f>IF(O$10='Model Assumptions'!$E74,'Model Assumptions'!$D74,N38*(1+'Model Assumptions'!$F74))</f>
        <v>500</v>
      </c>
      <c r="P38" s="65">
        <f>IF(P$10='Model Assumptions'!$E74,'Model Assumptions'!$D74,O38*(1+'Model Assumptions'!$F74))</f>
        <v>500</v>
      </c>
      <c r="Q38" s="65">
        <f>IF(Q$10='Model Assumptions'!$E74,'Model Assumptions'!$D74,P38*(1+'Model Assumptions'!$F74))</f>
        <v>500</v>
      </c>
      <c r="R38" s="65">
        <f>IF(R$10='Model Assumptions'!$E74,'Model Assumptions'!$D74,Q38*(1+'Model Assumptions'!$F74))</f>
        <v>500</v>
      </c>
      <c r="S38" s="65">
        <f>IF(S$10='Model Assumptions'!$E74,'Model Assumptions'!$D74,R38*(1+'Model Assumptions'!$F74))</f>
        <v>500</v>
      </c>
      <c r="T38" s="65">
        <f>IF(T$10='Model Assumptions'!$E74,'Model Assumptions'!$D74,S38*(1+'Model Assumptions'!$F74))</f>
        <v>500</v>
      </c>
      <c r="U38" s="65">
        <f>IF(U$10='Model Assumptions'!$E74,'Model Assumptions'!$D74,T38*(1+'Model Assumptions'!$F74))</f>
        <v>500</v>
      </c>
      <c r="V38" s="65">
        <f>IF(V$10='Model Assumptions'!$E74,'Model Assumptions'!$D74,U38*(1+'Model Assumptions'!$F74))</f>
        <v>500</v>
      </c>
      <c r="W38" s="65">
        <f>IF(W$10='Model Assumptions'!$E74,'Model Assumptions'!$D74,V38*(1+'Model Assumptions'!$F74))</f>
        <v>500</v>
      </c>
      <c r="X38" s="65">
        <f>IF(X$10='Model Assumptions'!$E74,'Model Assumptions'!$D74,W38*(1+'Model Assumptions'!$F74))</f>
        <v>500</v>
      </c>
      <c r="Y38" s="65">
        <f>IF(Y$10='Model Assumptions'!$E74,'Model Assumptions'!$D74,X38*(1+'Model Assumptions'!$F74))</f>
        <v>500</v>
      </c>
      <c r="Z38" s="65">
        <f>IF(Z$10='Model Assumptions'!$E74,'Model Assumptions'!$D74,Y38*(1+'Model Assumptions'!$F74))</f>
        <v>500</v>
      </c>
      <c r="AA38" s="65">
        <f>IF(AA$10='Model Assumptions'!$E74,'Model Assumptions'!$D74,Z38*(1+'Model Assumptions'!$F74))</f>
        <v>500</v>
      </c>
      <c r="AB38" s="65">
        <f>IF(AB$10='Model Assumptions'!$E74,'Model Assumptions'!$D74,AA38*(1+'Model Assumptions'!$F74))</f>
        <v>500</v>
      </c>
      <c r="AC38" s="65">
        <f>IF(AC$10='Model Assumptions'!$E74,'Model Assumptions'!$D74,AB38*(1+'Model Assumptions'!$F74))</f>
        <v>500</v>
      </c>
      <c r="AD38" s="65">
        <f>IF(AD$10='Model Assumptions'!$E74,'Model Assumptions'!$D74,AC38*(1+'Model Assumptions'!$F74))</f>
        <v>500</v>
      </c>
      <c r="AE38" s="65">
        <f>IF(AE$10='Model Assumptions'!$E74,'Model Assumptions'!$D74,AD38*(1+'Model Assumptions'!$F74))</f>
        <v>500</v>
      </c>
      <c r="AF38" s="65">
        <f>IF(AF$10='Model Assumptions'!$E74,'Model Assumptions'!$D74,AE38*(1+'Model Assumptions'!$F74))</f>
        <v>500</v>
      </c>
      <c r="AG38" s="65">
        <f>IF(AG$10='Model Assumptions'!$E74,'Model Assumptions'!$D74,AF38*(1+'Model Assumptions'!$F74))</f>
        <v>500</v>
      </c>
      <c r="AH38" s="65">
        <f>IF(AH$10='Model Assumptions'!$E74,'Model Assumptions'!$D74,AG38*(1+'Model Assumptions'!$F74))</f>
        <v>500</v>
      </c>
      <c r="AI38" s="65">
        <f>IF(AI$10='Model Assumptions'!$E74,'Model Assumptions'!$D74,AH38*(1+'Model Assumptions'!$F74))</f>
        <v>500</v>
      </c>
      <c r="AJ38" s="65">
        <f>IF(AJ$10='Model Assumptions'!$E74,'Model Assumptions'!$D74,AI38*(1+'Model Assumptions'!$F74))</f>
        <v>500</v>
      </c>
      <c r="AK38" s="65">
        <f>IF(AK$10='Model Assumptions'!$E74,'Model Assumptions'!$D74,AJ38*(1+'Model Assumptions'!$F74))</f>
        <v>500</v>
      </c>
      <c r="AL38" s="65">
        <f>IF(AL$10='Model Assumptions'!$E74,'Model Assumptions'!$D74,AK38*(1+'Model Assumptions'!$F74))</f>
        <v>500</v>
      </c>
      <c r="AM38" s="65">
        <f>IF(AM$10='Model Assumptions'!$E74,'Model Assumptions'!$D74,AL38*(1+'Model Assumptions'!$F74))</f>
        <v>500</v>
      </c>
      <c r="AN38" s="66">
        <f>IF(AN$10='Model Assumptions'!$E74,'Model Assumptions'!$D74,AM38*(1+'Model Assumptions'!$F74))</f>
        <v>500</v>
      </c>
    </row>
    <row r="39" spans="2:41" x14ac:dyDescent="0.25">
      <c r="B39" s="8" t="s">
        <v>83</v>
      </c>
      <c r="D39" s="23"/>
      <c r="E39" s="65">
        <f>HR_HC!I68*'Model Assumptions'!$D$82</f>
        <v>0</v>
      </c>
      <c r="F39" s="65">
        <f>HR_HC!J68*'Model Assumptions'!$D$82</f>
        <v>0</v>
      </c>
      <c r="G39" s="65">
        <f>HR_HC!K68*'Model Assumptions'!$D$82</f>
        <v>0</v>
      </c>
      <c r="H39" s="65">
        <f>HR_HC!L68*'Model Assumptions'!$D$82</f>
        <v>0</v>
      </c>
      <c r="I39" s="65">
        <f>HR_HC!M68*'Model Assumptions'!$D$82</f>
        <v>0</v>
      </c>
      <c r="J39" s="65">
        <f>HR_HC!N68*'Model Assumptions'!$D$82</f>
        <v>0</v>
      </c>
      <c r="K39" s="65">
        <f>HR_HC!O68*'Model Assumptions'!$D$82</f>
        <v>0</v>
      </c>
      <c r="L39" s="65">
        <f>HR_HC!P68*'Model Assumptions'!$D$82</f>
        <v>0</v>
      </c>
      <c r="M39" s="65">
        <f>HR_HC!Q68*'Model Assumptions'!$D$82</f>
        <v>0</v>
      </c>
      <c r="N39" s="65">
        <f>HR_HC!R68*'Model Assumptions'!$D$82</f>
        <v>0</v>
      </c>
      <c r="O39" s="65">
        <f>HR_HC!S68*'Model Assumptions'!$D$82</f>
        <v>0</v>
      </c>
      <c r="P39" s="65">
        <f>HR_HC!T68*'Model Assumptions'!$D$82</f>
        <v>0</v>
      </c>
      <c r="Q39" s="65">
        <f>HR_HC!U68*'Model Assumptions'!$D$82</f>
        <v>0</v>
      </c>
      <c r="R39" s="65">
        <f>HR_HC!V68*'Model Assumptions'!$D$82</f>
        <v>0</v>
      </c>
      <c r="S39" s="65">
        <f>HR_HC!W68*'Model Assumptions'!$D$82</f>
        <v>0</v>
      </c>
      <c r="T39" s="65">
        <f>HR_HC!X68*'Model Assumptions'!$D$82</f>
        <v>0</v>
      </c>
      <c r="U39" s="65">
        <f>HR_HC!Y68*'Model Assumptions'!$D$82</f>
        <v>0</v>
      </c>
      <c r="V39" s="65">
        <f>HR_HC!Z68*'Model Assumptions'!$D$82</f>
        <v>0</v>
      </c>
      <c r="W39" s="65">
        <f>HR_HC!AA68*'Model Assumptions'!$D$82</f>
        <v>0</v>
      </c>
      <c r="X39" s="65">
        <f>HR_HC!AB68*'Model Assumptions'!$D$82</f>
        <v>0</v>
      </c>
      <c r="Y39" s="65">
        <f>HR_HC!AC68*'Model Assumptions'!$D$82</f>
        <v>0</v>
      </c>
      <c r="Z39" s="65">
        <f>HR_HC!AD68*'Model Assumptions'!$D$82</f>
        <v>0</v>
      </c>
      <c r="AA39" s="65">
        <f>HR_HC!AE68*'Model Assumptions'!$D$82</f>
        <v>0</v>
      </c>
      <c r="AB39" s="65">
        <f>HR_HC!AF68*'Model Assumptions'!$D$82</f>
        <v>0</v>
      </c>
      <c r="AC39" s="65">
        <f>HR_HC!AG68*'Model Assumptions'!$D$82</f>
        <v>0</v>
      </c>
      <c r="AD39" s="65">
        <f>HR_HC!AH68*'Model Assumptions'!$D$82</f>
        <v>0</v>
      </c>
      <c r="AE39" s="65">
        <f>HR_HC!AI68*'Model Assumptions'!$D$82</f>
        <v>0</v>
      </c>
      <c r="AF39" s="65">
        <f>HR_HC!AJ68*'Model Assumptions'!$D$82</f>
        <v>0</v>
      </c>
      <c r="AG39" s="65">
        <f>HR_HC!AK68*'Model Assumptions'!$D$82</f>
        <v>0</v>
      </c>
      <c r="AH39" s="65">
        <f>HR_HC!AL68*'Model Assumptions'!$D$82</f>
        <v>0</v>
      </c>
      <c r="AI39" s="65">
        <f>HR_HC!AM68*'Model Assumptions'!$D$82</f>
        <v>0</v>
      </c>
      <c r="AJ39" s="65">
        <f>HR_HC!AN68*'Model Assumptions'!$D$82</f>
        <v>0</v>
      </c>
      <c r="AK39" s="65">
        <f>HR_HC!AO68*'Model Assumptions'!$D$82</f>
        <v>0</v>
      </c>
      <c r="AL39" s="65">
        <f>HR_HC!AP68*'Model Assumptions'!$D$82</f>
        <v>0</v>
      </c>
      <c r="AM39" s="65">
        <f>HR_HC!AQ68*'Model Assumptions'!$D$82</f>
        <v>0</v>
      </c>
      <c r="AN39" s="66">
        <f>HR_HC!AR68*'Model Assumptions'!$D$82</f>
        <v>0</v>
      </c>
    </row>
    <row r="40" spans="2:41" x14ac:dyDescent="0.25">
      <c r="B40" s="8" t="s">
        <v>82</v>
      </c>
      <c r="D40" s="23"/>
      <c r="E40" s="65">
        <f>HR_HC!I66</f>
        <v>0</v>
      </c>
      <c r="F40" s="65">
        <f>HR_HC!J66</f>
        <v>0</v>
      </c>
      <c r="G40" s="65">
        <f>HR_HC!K66</f>
        <v>0</v>
      </c>
      <c r="H40" s="65">
        <f>HR_HC!L66</f>
        <v>0</v>
      </c>
      <c r="I40" s="65">
        <f>HR_HC!M66</f>
        <v>0</v>
      </c>
      <c r="J40" s="65">
        <f>HR_HC!N66</f>
        <v>0</v>
      </c>
      <c r="K40" s="65">
        <f>HR_HC!O66</f>
        <v>15960</v>
      </c>
      <c r="L40" s="65">
        <f>HR_HC!P66</f>
        <v>15960</v>
      </c>
      <c r="M40" s="65">
        <f>HR_HC!Q66</f>
        <v>15960</v>
      </c>
      <c r="N40" s="65">
        <f>HR_HC!R66</f>
        <v>15960</v>
      </c>
      <c r="O40" s="65">
        <f>HR_HC!S66</f>
        <v>15960</v>
      </c>
      <c r="P40" s="65">
        <f>HR_HC!T66</f>
        <v>15960</v>
      </c>
      <c r="Q40" s="65">
        <f>HR_HC!U66</f>
        <v>15960</v>
      </c>
      <c r="R40" s="65">
        <f>HR_HC!V66</f>
        <v>15960</v>
      </c>
      <c r="S40" s="65">
        <f>HR_HC!W66</f>
        <v>15960</v>
      </c>
      <c r="T40" s="65">
        <f>HR_HC!X66</f>
        <v>15960</v>
      </c>
      <c r="U40" s="65">
        <f>HR_HC!Y66</f>
        <v>15960</v>
      </c>
      <c r="V40" s="65">
        <f>HR_HC!Z66</f>
        <v>15960</v>
      </c>
      <c r="W40" s="65">
        <f>HR_HC!AA66</f>
        <v>15960</v>
      </c>
      <c r="X40" s="65">
        <f>HR_HC!AB66</f>
        <v>15960</v>
      </c>
      <c r="Y40" s="65">
        <f>HR_HC!AC66</f>
        <v>15960</v>
      </c>
      <c r="Z40" s="65">
        <f>HR_HC!AD66</f>
        <v>15960</v>
      </c>
      <c r="AA40" s="65">
        <f>HR_HC!AE66</f>
        <v>15960</v>
      </c>
      <c r="AB40" s="65">
        <f>HR_HC!AF66</f>
        <v>15960</v>
      </c>
      <c r="AC40" s="65">
        <f>HR_HC!AG66</f>
        <v>15960</v>
      </c>
      <c r="AD40" s="65">
        <f>HR_HC!AH66</f>
        <v>15960</v>
      </c>
      <c r="AE40" s="65">
        <f>HR_HC!AI66</f>
        <v>15960</v>
      </c>
      <c r="AF40" s="65">
        <f>HR_HC!AJ66</f>
        <v>15960</v>
      </c>
      <c r="AG40" s="65">
        <f>HR_HC!AK66</f>
        <v>15960</v>
      </c>
      <c r="AH40" s="65">
        <f>HR_HC!AL66</f>
        <v>15960</v>
      </c>
      <c r="AI40" s="65">
        <f>HR_HC!AM66</f>
        <v>15960</v>
      </c>
      <c r="AJ40" s="65">
        <f>HR_HC!AN66</f>
        <v>15960</v>
      </c>
      <c r="AK40" s="65">
        <f>HR_HC!AO66</f>
        <v>15960</v>
      </c>
      <c r="AL40" s="65">
        <f>HR_HC!AP66</f>
        <v>15960</v>
      </c>
      <c r="AM40" s="65">
        <f>HR_HC!AQ66</f>
        <v>15960</v>
      </c>
      <c r="AN40" s="66">
        <f>HR_HC!AR66</f>
        <v>15960</v>
      </c>
    </row>
    <row r="41" spans="2:41" x14ac:dyDescent="0.25">
      <c r="B41" s="8" t="s">
        <v>7</v>
      </c>
      <c r="D41" s="23"/>
      <c r="E41" s="65">
        <f>IF(E$10='Model Assumptions'!$E75,'Model Assumptions'!$D75,D41*(1+'Model Assumptions'!$F75))</f>
        <v>0</v>
      </c>
      <c r="F41" s="65">
        <f>IF(F$10='Model Assumptions'!$E75,'Model Assumptions'!$D75,E41*(1+'Model Assumptions'!$F75))</f>
        <v>0</v>
      </c>
      <c r="G41" s="65">
        <f>IF(G$10='Model Assumptions'!$E75,'Model Assumptions'!$D75,F41*(1+'Model Assumptions'!$F75))</f>
        <v>0</v>
      </c>
      <c r="H41" s="65">
        <f>IF(H$10='Model Assumptions'!$E75,'Model Assumptions'!$D75,G41*(1+'Model Assumptions'!$F75))</f>
        <v>0</v>
      </c>
      <c r="I41" s="65">
        <f>IF(I$10='Model Assumptions'!$E75,'Model Assumptions'!$D75,H41*(1+'Model Assumptions'!$F75))</f>
        <v>0</v>
      </c>
      <c r="J41" s="65">
        <f>IF(J$10='Model Assumptions'!$E75,'Model Assumptions'!$D75,I41*(1+'Model Assumptions'!$F75))</f>
        <v>0</v>
      </c>
      <c r="K41" s="65">
        <f>IF(K$10='Model Assumptions'!$E75,'Model Assumptions'!$D75,J41*(1+'Model Assumptions'!$F75))</f>
        <v>0</v>
      </c>
      <c r="L41" s="65">
        <f>IF(L$10='Model Assumptions'!$E75,'Model Assumptions'!$D75,K41*(1+'Model Assumptions'!$F75))</f>
        <v>0</v>
      </c>
      <c r="M41" s="65">
        <f>IF(M$10='Model Assumptions'!$E75,'Model Assumptions'!$D75,L41*(1+'Model Assumptions'!$F75))</f>
        <v>0</v>
      </c>
      <c r="N41" s="65">
        <f>IF(N$10='Model Assumptions'!$E75,'Model Assumptions'!$D75,M41*(1+'Model Assumptions'!$F75))</f>
        <v>0</v>
      </c>
      <c r="O41" s="65">
        <f>IF(O$10='Model Assumptions'!$E75,'Model Assumptions'!$D75,N41*(1+'Model Assumptions'!$F75))</f>
        <v>0</v>
      </c>
      <c r="P41" s="65">
        <f>IF(P$10='Model Assumptions'!$E75,'Model Assumptions'!$D75,O41*(1+'Model Assumptions'!$F75))</f>
        <v>0</v>
      </c>
      <c r="Q41" s="65">
        <f>IF(Q$10='Model Assumptions'!$E75,'Model Assumptions'!$D75,P41*(1+'Model Assumptions'!$F75))</f>
        <v>0</v>
      </c>
      <c r="R41" s="65">
        <f>IF(R$10='Model Assumptions'!$E75,'Model Assumptions'!$D75,Q41*(1+'Model Assumptions'!$F75))</f>
        <v>0</v>
      </c>
      <c r="S41" s="65">
        <f>IF(S$10='Model Assumptions'!$E75,'Model Assumptions'!$D75,R41*(1+'Model Assumptions'!$F75))</f>
        <v>0</v>
      </c>
      <c r="T41" s="65">
        <f>IF(T$10='Model Assumptions'!$E75,'Model Assumptions'!$D75,S41*(1+'Model Assumptions'!$F75))</f>
        <v>0</v>
      </c>
      <c r="U41" s="65">
        <f>IF(U$10='Model Assumptions'!$E75,'Model Assumptions'!$D75,T41*(1+'Model Assumptions'!$F75))</f>
        <v>0</v>
      </c>
      <c r="V41" s="65">
        <f>IF(V$10='Model Assumptions'!$E75,'Model Assumptions'!$D75,U41*(1+'Model Assumptions'!$F75))</f>
        <v>0</v>
      </c>
      <c r="W41" s="65">
        <f>IF(W$10='Model Assumptions'!$E75,'Model Assumptions'!$D75,V41*(1+'Model Assumptions'!$F75))</f>
        <v>0</v>
      </c>
      <c r="X41" s="65">
        <f>IF(X$10='Model Assumptions'!$E75,'Model Assumptions'!$D75,W41*(1+'Model Assumptions'!$F75))</f>
        <v>0</v>
      </c>
      <c r="Y41" s="65">
        <f>IF(Y$10='Model Assumptions'!$E75,'Model Assumptions'!$D75,X41*(1+'Model Assumptions'!$F75))</f>
        <v>0</v>
      </c>
      <c r="Z41" s="65">
        <f>IF(Z$10='Model Assumptions'!$E75,'Model Assumptions'!$D75,Y41*(1+'Model Assumptions'!$F75))</f>
        <v>0</v>
      </c>
      <c r="AA41" s="65">
        <f>IF(AA$10='Model Assumptions'!$E75,'Model Assumptions'!$D75,Z41*(1+'Model Assumptions'!$F75))</f>
        <v>0</v>
      </c>
      <c r="AB41" s="65">
        <f>IF(AB$10='Model Assumptions'!$E75,'Model Assumptions'!$D75,AA41*(1+'Model Assumptions'!$F75))</f>
        <v>0</v>
      </c>
      <c r="AC41" s="65">
        <f>IF(AC$10='Model Assumptions'!$E75,'Model Assumptions'!$D75,AB41*(1+'Model Assumptions'!$F75))</f>
        <v>0</v>
      </c>
      <c r="AD41" s="65">
        <f>IF(AD$10='Model Assumptions'!$E75,'Model Assumptions'!$D75,AC41*(1+'Model Assumptions'!$F75))</f>
        <v>0</v>
      </c>
      <c r="AE41" s="65">
        <f>IF(AE$10='Model Assumptions'!$E75,'Model Assumptions'!$D75,AD41*(1+'Model Assumptions'!$F75))</f>
        <v>0</v>
      </c>
      <c r="AF41" s="65">
        <f>IF(AF$10='Model Assumptions'!$E75,'Model Assumptions'!$D75,AE41*(1+'Model Assumptions'!$F75))</f>
        <v>0</v>
      </c>
      <c r="AG41" s="65">
        <f>IF(AG$10='Model Assumptions'!$E75,'Model Assumptions'!$D75,AF41*(1+'Model Assumptions'!$F75))</f>
        <v>0</v>
      </c>
      <c r="AH41" s="65">
        <f>IF(AH$10='Model Assumptions'!$E75,'Model Assumptions'!$D75,AG41*(1+'Model Assumptions'!$F75))</f>
        <v>0</v>
      </c>
      <c r="AI41" s="65">
        <f>IF(AI$10='Model Assumptions'!$E75,'Model Assumptions'!$D75,AH41*(1+'Model Assumptions'!$F75))</f>
        <v>0</v>
      </c>
      <c r="AJ41" s="65">
        <f>IF(AJ$10='Model Assumptions'!$E75,'Model Assumptions'!$D75,AI41*(1+'Model Assumptions'!$F75))</f>
        <v>0</v>
      </c>
      <c r="AK41" s="65">
        <f>IF(AK$10='Model Assumptions'!$E75,'Model Assumptions'!$D75,AJ41*(1+'Model Assumptions'!$F75))</f>
        <v>0</v>
      </c>
      <c r="AL41" s="65">
        <f>IF(AL$10='Model Assumptions'!$E75,'Model Assumptions'!$D75,AK41*(1+'Model Assumptions'!$F75))</f>
        <v>0</v>
      </c>
      <c r="AM41" s="65">
        <f>IF(AM$10='Model Assumptions'!$E75,'Model Assumptions'!$D75,AL41*(1+'Model Assumptions'!$F75))</f>
        <v>0</v>
      </c>
      <c r="AN41" s="66">
        <f>IF(AN$10='Model Assumptions'!$E75,'Model Assumptions'!$D75,AM41*(1+'Model Assumptions'!$F75))</f>
        <v>0</v>
      </c>
    </row>
    <row r="42" spans="2:41" x14ac:dyDescent="0.25">
      <c r="B42" s="8" t="s">
        <v>8</v>
      </c>
      <c r="D42" s="23"/>
      <c r="E42" s="65">
        <f>IF(E$10='Model Assumptions'!$E76,'Model Assumptions'!$D76,D42*(1+'Model Assumptions'!$F76))</f>
        <v>0</v>
      </c>
      <c r="F42" s="65">
        <f>IF(F$10='Model Assumptions'!$E76,'Model Assumptions'!$D76,E42*(1+'Model Assumptions'!$F76))</f>
        <v>0</v>
      </c>
      <c r="G42" s="65">
        <f>IF(G$10='Model Assumptions'!$E76,'Model Assumptions'!$D76,F42*(1+'Model Assumptions'!$F76))</f>
        <v>0</v>
      </c>
      <c r="H42" s="65">
        <f>IF(H$10='Model Assumptions'!$E76,'Model Assumptions'!$D76,G42*(1+'Model Assumptions'!$F76))</f>
        <v>0</v>
      </c>
      <c r="I42" s="65">
        <f>IF(I$10='Model Assumptions'!$E76,'Model Assumptions'!$D76,H42*(1+'Model Assumptions'!$F76))</f>
        <v>0</v>
      </c>
      <c r="J42" s="65">
        <f>IF(J$10='Model Assumptions'!$E76,'Model Assumptions'!$D76,I42*(1+'Model Assumptions'!$F76))</f>
        <v>0</v>
      </c>
      <c r="K42" s="65">
        <f>IF(K$10='Model Assumptions'!$E76,'Model Assumptions'!$D76,J42*(1+'Model Assumptions'!$F76))</f>
        <v>0</v>
      </c>
      <c r="L42" s="65">
        <f>IF(L$10='Model Assumptions'!$E76,'Model Assumptions'!$D76,K42*(1+'Model Assumptions'!$F76))</f>
        <v>0</v>
      </c>
      <c r="M42" s="65">
        <f>IF(M$10='Model Assumptions'!$E76,'Model Assumptions'!$D76,L42*(1+'Model Assumptions'!$F76))</f>
        <v>0</v>
      </c>
      <c r="N42" s="65">
        <f>IF(N$10='Model Assumptions'!$E76,'Model Assumptions'!$D76,M42*(1+'Model Assumptions'!$F76))</f>
        <v>0</v>
      </c>
      <c r="O42" s="65">
        <f>IF(O$10='Model Assumptions'!$E76,'Model Assumptions'!$D76,N42*(1+'Model Assumptions'!$F76))</f>
        <v>0</v>
      </c>
      <c r="P42" s="65">
        <f>IF(P$10='Model Assumptions'!$E76,'Model Assumptions'!$D76,O42*(1+'Model Assumptions'!$F76))</f>
        <v>0</v>
      </c>
      <c r="Q42" s="65">
        <f>IF(Q$10='Model Assumptions'!$E76,'Model Assumptions'!$D76,P42*(1+'Model Assumptions'!$F76))</f>
        <v>0</v>
      </c>
      <c r="R42" s="65">
        <f>IF(R$10='Model Assumptions'!$E76,'Model Assumptions'!$D76,Q42*(1+'Model Assumptions'!$F76))</f>
        <v>0</v>
      </c>
      <c r="S42" s="65">
        <f>IF(S$10='Model Assumptions'!$E76,'Model Assumptions'!$D76,R42*(1+'Model Assumptions'!$F76))</f>
        <v>0</v>
      </c>
      <c r="T42" s="65">
        <f>IF(T$10='Model Assumptions'!$E76,'Model Assumptions'!$D76,S42*(1+'Model Assumptions'!$F76))</f>
        <v>0</v>
      </c>
      <c r="U42" s="65">
        <f>IF(U$10='Model Assumptions'!$E76,'Model Assumptions'!$D76,T42*(1+'Model Assumptions'!$F76))</f>
        <v>0</v>
      </c>
      <c r="V42" s="65">
        <f>IF(V$10='Model Assumptions'!$E76,'Model Assumptions'!$D76,U42*(1+'Model Assumptions'!$F76))</f>
        <v>0</v>
      </c>
      <c r="W42" s="65">
        <f>IF(W$10='Model Assumptions'!$E76,'Model Assumptions'!$D76,V42*(1+'Model Assumptions'!$F76))</f>
        <v>0</v>
      </c>
      <c r="X42" s="65">
        <f>IF(X$10='Model Assumptions'!$E76,'Model Assumptions'!$D76,W42*(1+'Model Assumptions'!$F76))</f>
        <v>0</v>
      </c>
      <c r="Y42" s="65">
        <f>IF(Y$10='Model Assumptions'!$E76,'Model Assumptions'!$D76,X42*(1+'Model Assumptions'!$F76))</f>
        <v>0</v>
      </c>
      <c r="Z42" s="65">
        <f>IF(Z$10='Model Assumptions'!$E76,'Model Assumptions'!$D76,Y42*(1+'Model Assumptions'!$F76))</f>
        <v>0</v>
      </c>
      <c r="AA42" s="65">
        <f>IF(AA$10='Model Assumptions'!$E76,'Model Assumptions'!$D76,Z42*(1+'Model Assumptions'!$F76))</f>
        <v>0</v>
      </c>
      <c r="AB42" s="65">
        <f>IF(AB$10='Model Assumptions'!$E76,'Model Assumptions'!$D76,AA42*(1+'Model Assumptions'!$F76))</f>
        <v>0</v>
      </c>
      <c r="AC42" s="65">
        <f>IF(AC$10='Model Assumptions'!$E76,'Model Assumptions'!$D76,AB42*(1+'Model Assumptions'!$F76))</f>
        <v>0</v>
      </c>
      <c r="AD42" s="65">
        <f>IF(AD$10='Model Assumptions'!$E76,'Model Assumptions'!$D76,AC42*(1+'Model Assumptions'!$F76))</f>
        <v>0</v>
      </c>
      <c r="AE42" s="65">
        <f>IF(AE$10='Model Assumptions'!$E76,'Model Assumptions'!$D76,AD42*(1+'Model Assumptions'!$F76))</f>
        <v>0</v>
      </c>
      <c r="AF42" s="65">
        <f>IF(AF$10='Model Assumptions'!$E76,'Model Assumptions'!$D76,AE42*(1+'Model Assumptions'!$F76))</f>
        <v>0</v>
      </c>
      <c r="AG42" s="65">
        <f>IF(AG$10='Model Assumptions'!$E76,'Model Assumptions'!$D76,AF42*(1+'Model Assumptions'!$F76))</f>
        <v>0</v>
      </c>
      <c r="AH42" s="65">
        <f>IF(AH$10='Model Assumptions'!$E76,'Model Assumptions'!$D76,AG42*(1+'Model Assumptions'!$F76))</f>
        <v>0</v>
      </c>
      <c r="AI42" s="65">
        <f>IF(AI$10='Model Assumptions'!$E76,'Model Assumptions'!$D76,AH42*(1+'Model Assumptions'!$F76))</f>
        <v>0</v>
      </c>
      <c r="AJ42" s="65">
        <f>IF(AJ$10='Model Assumptions'!$E76,'Model Assumptions'!$D76,AI42*(1+'Model Assumptions'!$F76))</f>
        <v>0</v>
      </c>
      <c r="AK42" s="65">
        <f>IF(AK$10='Model Assumptions'!$E76,'Model Assumptions'!$D76,AJ42*(1+'Model Assumptions'!$F76))</f>
        <v>0</v>
      </c>
      <c r="AL42" s="65">
        <f>IF(AL$10='Model Assumptions'!$E76,'Model Assumptions'!$D76,AK42*(1+'Model Assumptions'!$F76))</f>
        <v>0</v>
      </c>
      <c r="AM42" s="65">
        <f>IF(AM$10='Model Assumptions'!$E76,'Model Assumptions'!$D76,AL42*(1+'Model Assumptions'!$F76))</f>
        <v>0</v>
      </c>
      <c r="AN42" s="66">
        <f>IF(AN$10='Model Assumptions'!$E76,'Model Assumptions'!$D76,AM42*(1+'Model Assumptions'!$F76))</f>
        <v>0</v>
      </c>
    </row>
    <row r="43" spans="2:41" x14ac:dyDescent="0.25">
      <c r="B43" s="8" t="s">
        <v>9</v>
      </c>
      <c r="D43" s="23"/>
      <c r="E43" s="65">
        <f>SUM(E32:E42,E23:E26)*'Model Assumptions'!$D$86</f>
        <v>3351.5</v>
      </c>
      <c r="F43" s="65">
        <f>SUM(F32:F42,F23:F26)*'Model Assumptions'!$D$86</f>
        <v>3373.5</v>
      </c>
      <c r="G43" s="65">
        <f>SUM(G32:G42,G23:G26)*'Model Assumptions'!$D$86</f>
        <v>3400.9125000000004</v>
      </c>
      <c r="H43" s="65">
        <f>SUM(H32:H42,H23:H26)*'Model Assumptions'!$D$86</f>
        <v>3428.4926249999999</v>
      </c>
      <c r="I43" s="65">
        <f>SUM(I32:I42,I23:I26)*'Model Assumptions'!$D$86</f>
        <v>3456.24569625</v>
      </c>
      <c r="J43" s="65">
        <f>SUM(J32:J42,J23:J26)*'Model Assumptions'!$D$86</f>
        <v>3484.1772398624998</v>
      </c>
      <c r="K43" s="65">
        <f>SUM(K32:K42,K23:K26)*'Model Assumptions'!$D$86</f>
        <v>5108.2929958316254</v>
      </c>
      <c r="L43" s="65">
        <f>SUM(L32:L42,L23:L26)*'Model Assumptions'!$D$86</f>
        <v>5136.5989274787262</v>
      </c>
      <c r="M43" s="65">
        <f>SUM(M32:M42,M23:M26)*'Model Assumptions'!$D$86</f>
        <v>5165.1012313452939</v>
      </c>
      <c r="N43" s="65">
        <f>SUM(N32:N42,N23:N26)*'Model Assumptions'!$D$86</f>
        <v>5193.8063475550407</v>
      </c>
      <c r="O43" s="65">
        <f>SUM(O32:O42,O23:O26)*'Model Assumptions'!$D$86</f>
        <v>5222.720970668126</v>
      </c>
      <c r="P43" s="65">
        <f>SUM(P32:P42,P23:P26)*'Model Assumptions'!$D$86</f>
        <v>5251.8520610515716</v>
      </c>
      <c r="Q43" s="65">
        <f>SUM(Q32:Q42,Q23:Q26)*'Model Assumptions'!$D$86</f>
        <v>5281.2068567911892</v>
      </c>
      <c r="R43" s="65">
        <f>SUM(R32:R42,R23:R26)*'Model Assumptions'!$D$86</f>
        <v>5310.79288617153</v>
      </c>
      <c r="S43" s="65">
        <f>SUM(S32:S42,S23:S26)*'Model Assumptions'!$D$86</f>
        <v>5340.6179807517037</v>
      </c>
      <c r="T43" s="65">
        <f>SUM(T32:T42,T23:T26)*'Model Assumptions'!$D$86</f>
        <v>5370.6902890663168</v>
      </c>
      <c r="U43" s="65">
        <f>SUM(U32:U42,U23:U26)*'Model Assumptions'!$D$86</f>
        <v>5401.0182909822015</v>
      </c>
      <c r="V43" s="65">
        <f>SUM(V32:V42,V23:V26)*'Model Assumptions'!$D$86</f>
        <v>5431.6108127431326</v>
      </c>
      <c r="W43" s="65">
        <f>SUM(W32:W42,W23:W26)*'Model Assumptions'!$D$86</f>
        <v>5462.4770427363455</v>
      </c>
      <c r="X43" s="65">
        <f>SUM(X32:X42,X23:X26)*'Model Assumptions'!$D$86</f>
        <v>5493.6265480163411</v>
      </c>
      <c r="Y43" s="65">
        <f>SUM(Y32:Y42,Y23:Y26)*'Model Assumptions'!$D$86</f>
        <v>5525.0692916232001</v>
      </c>
      <c r="Z43" s="65">
        <f>SUM(Z32:Z42,Z23:Z26)*'Model Assumptions'!$D$86</f>
        <v>5556.815650734522</v>
      </c>
      <c r="AA43" s="65">
        <f>SUM(AA32:AA42,AA23:AA26)*'Model Assumptions'!$D$86</f>
        <v>5588.8764356920137</v>
      </c>
      <c r="AB43" s="65">
        <f>SUM(AB32:AB42,AB23:AB26)*'Model Assumptions'!$D$86</f>
        <v>5621.2629099457954</v>
      </c>
      <c r="AC43" s="65">
        <f>SUM(AC32:AC42,AC23:AC26)*'Model Assumptions'!$D$86</f>
        <v>5653.9868109616491</v>
      </c>
      <c r="AD43" s="65">
        <f>SUM(AD32:AD42,AD23:AD26)*'Model Assumptions'!$D$86</f>
        <v>5687.0603721386678</v>
      </c>
      <c r="AE43" s="65">
        <f>SUM(AE32:AE42,AE23:AE26)*'Model Assumptions'!$D$86</f>
        <v>5720.4963457871154</v>
      </c>
      <c r="AF43" s="65">
        <f>SUM(AF32:AF42,AF23:AF26)*'Model Assumptions'!$D$86</f>
        <v>5759.5580272188163</v>
      </c>
      <c r="AG43" s="65">
        <f>SUM(AG32:AG42,AG23:AG26)*'Model Assumptions'!$D$86</f>
        <v>5799.0092800049488</v>
      </c>
      <c r="AH43" s="65">
        <f>SUM(AH32:AH42,AH23:AH26)*'Model Assumptions'!$D$86</f>
        <v>5838.8645624588908</v>
      </c>
      <c r="AI43" s="65">
        <f>SUM(AI32:AI42,AI23:AI26)*'Model Assumptions'!$D$86</f>
        <v>5879.1389554046045</v>
      </c>
      <c r="AJ43" s="65">
        <f>SUM(AJ32:AJ42,AJ23:AJ26)*'Model Assumptions'!$D$86</f>
        <v>5919.8481912940606</v>
      </c>
      <c r="AK43" s="65">
        <f>SUM(AK32:AK42,AK23:AK26)*'Model Assumptions'!$D$86</f>
        <v>5961.0086847403727</v>
      </c>
      <c r="AL43" s="65">
        <f>SUM(AL32:AL42,AL23:AL26)*'Model Assumptions'!$D$86</f>
        <v>6002.6375645366325</v>
      </c>
      <c r="AM43" s="65">
        <f>SUM(AM32:AM42,AM23:AM26)*'Model Assumptions'!$D$86</f>
        <v>6044.7527072338908</v>
      </c>
      <c r="AN43" s="65">
        <f>SUM(AN32:AN42,AN23:AN26)*'Model Assumptions'!$D$86</f>
        <v>6087.3727723554202</v>
      </c>
    </row>
    <row r="44" spans="2:41" ht="14.4" thickBot="1" x14ac:dyDescent="0.3">
      <c r="B44" s="6" t="s">
        <v>80</v>
      </c>
      <c r="D44" s="24"/>
      <c r="E44" s="74">
        <f>SUM(E32:E43)</f>
        <v>13551.5</v>
      </c>
      <c r="F44" s="74">
        <f t="shared" ref="F44:AN44" si="4">SUM(F32:F43)</f>
        <v>13623.5</v>
      </c>
      <c r="G44" s="74">
        <f t="shared" si="4"/>
        <v>13701.9125</v>
      </c>
      <c r="H44" s="74">
        <f t="shared" si="4"/>
        <v>13781.512624999999</v>
      </c>
      <c r="I44" s="74">
        <f t="shared" si="4"/>
        <v>13862.326096249999</v>
      </c>
      <c r="J44" s="74">
        <f t="shared" si="4"/>
        <v>13944.3792478625</v>
      </c>
      <c r="K44" s="74">
        <f t="shared" si="4"/>
        <v>31583.699043991626</v>
      </c>
      <c r="L44" s="74">
        <f t="shared" si="4"/>
        <v>31668.313096601923</v>
      </c>
      <c r="M44" s="74">
        <f t="shared" si="4"/>
        <v>31754.249683850961</v>
      </c>
      <c r="N44" s="74">
        <f t="shared" si="4"/>
        <v>31841.537769110819</v>
      </c>
      <c r="O44" s="74">
        <f t="shared" si="4"/>
        <v>31930.20702065502</v>
      </c>
      <c r="P44" s="74">
        <f t="shared" si="4"/>
        <v>32020.287832038201</v>
      </c>
      <c r="Q44" s="74">
        <f t="shared" si="4"/>
        <v>32111.811343197551</v>
      </c>
      <c r="R44" s="74">
        <f t="shared" si="4"/>
        <v>32204.809462306021</v>
      </c>
      <c r="S44" s="74">
        <f t="shared" si="4"/>
        <v>32299.314888408884</v>
      </c>
      <c r="T44" s="74">
        <f t="shared" si="4"/>
        <v>32395.361134876643</v>
      </c>
      <c r="U44" s="74">
        <f t="shared" si="4"/>
        <v>32492.982553708731</v>
      </c>
      <c r="V44" s="74">
        <f t="shared" si="4"/>
        <v>32592.214360724192</v>
      </c>
      <c r="W44" s="74">
        <f t="shared" si="4"/>
        <v>32693.09266167703</v>
      </c>
      <c r="X44" s="74">
        <f t="shared" si="4"/>
        <v>32795.654479335833</v>
      </c>
      <c r="Y44" s="74">
        <f t="shared" si="4"/>
        <v>32899.937781569082</v>
      </c>
      <c r="Z44" s="74">
        <f t="shared" si="4"/>
        <v>33005.981510479323</v>
      </c>
      <c r="AA44" s="74">
        <f t="shared" si="4"/>
        <v>33113.825612631714</v>
      </c>
      <c r="AB44" s="74">
        <f t="shared" si="4"/>
        <v>33223.511070424283</v>
      </c>
      <c r="AC44" s="74">
        <f t="shared" si="4"/>
        <v>33335.079934649715</v>
      </c>
      <c r="AD44" s="74">
        <f t="shared" si="4"/>
        <v>33448.575358300492</v>
      </c>
      <c r="AE44" s="74">
        <f t="shared" si="4"/>
        <v>33564.041631672175</v>
      </c>
      <c r="AF44" s="74">
        <f t="shared" si="4"/>
        <v>33686.774218821578</v>
      </c>
      <c r="AG44" s="74">
        <f t="shared" si="4"/>
        <v>33811.569795439762</v>
      </c>
      <c r="AH44" s="74">
        <f t="shared" si="4"/>
        <v>33938.476288202408</v>
      </c>
      <c r="AI44" s="74">
        <f t="shared" si="4"/>
        <v>34067.542915662991</v>
      </c>
      <c r="AJ44" s="74">
        <f t="shared" si="4"/>
        <v>34198.820230757614</v>
      </c>
      <c r="AK44" s="74">
        <f t="shared" si="4"/>
        <v>34332.360164993195</v>
      </c>
      <c r="AL44" s="74">
        <f t="shared" si="4"/>
        <v>34468.216074394513</v>
      </c>
      <c r="AM44" s="74">
        <f t="shared" si="4"/>
        <v>34606.442787288928</v>
      </c>
      <c r="AN44" s="75">
        <f t="shared" si="4"/>
        <v>34747.096654011555</v>
      </c>
    </row>
    <row r="45" spans="2:41" x14ac:dyDescent="0.25"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2:41" s="93" customFormat="1" ht="14.4" thickBot="1" x14ac:dyDescent="0.3">
      <c r="B46" s="89" t="s">
        <v>81</v>
      </c>
      <c r="C46" s="90"/>
      <c r="D46" s="94"/>
      <c r="E46" s="91">
        <f t="shared" ref="E46:AN46" si="5">E29-E44</f>
        <v>10633.5</v>
      </c>
      <c r="F46" s="91">
        <f t="shared" si="5"/>
        <v>10966.5</v>
      </c>
      <c r="G46" s="91">
        <f t="shared" si="5"/>
        <v>11396.2125</v>
      </c>
      <c r="H46" s="91">
        <f t="shared" si="5"/>
        <v>11830.643625000001</v>
      </c>
      <c r="I46" s="91">
        <f t="shared" si="5"/>
        <v>12270.06296625</v>
      </c>
      <c r="J46" s="91">
        <f t="shared" si="5"/>
        <v>12714.754267762499</v>
      </c>
      <c r="K46" s="91">
        <f t="shared" si="5"/>
        <v>-4390.9838525853738</v>
      </c>
      <c r="L46" s="91">
        <f t="shared" si="5"/>
        <v>-3934.837145625359</v>
      </c>
      <c r="M46" s="91">
        <f t="shared" si="5"/>
        <v>-3472.474935325572</v>
      </c>
      <c r="N46" s="91">
        <f t="shared" si="5"/>
        <v>-3003.5492831591582</v>
      </c>
      <c r="O46" s="91">
        <f t="shared" si="5"/>
        <v>-2527.6941104057769</v>
      </c>
      <c r="P46" s="91">
        <f t="shared" si="5"/>
        <v>-2044.5242762764938</v>
      </c>
      <c r="Q46" s="91">
        <f t="shared" si="5"/>
        <v>-1553.6346096477573</v>
      </c>
      <c r="R46" s="91">
        <f t="shared" si="5"/>
        <v>-1054.5988920787386</v>
      </c>
      <c r="S46" s="91">
        <f t="shared" si="5"/>
        <v>-546.96878967023804</v>
      </c>
      <c r="T46" s="91">
        <f t="shared" si="5"/>
        <v>-30.272731201061106</v>
      </c>
      <c r="U46" s="91">
        <f t="shared" si="5"/>
        <v>495.98527015063155</v>
      </c>
      <c r="V46" s="91">
        <f t="shared" si="5"/>
        <v>1032.3268543281338</v>
      </c>
      <c r="W46" s="91">
        <f t="shared" si="5"/>
        <v>1579.3006141279184</v>
      </c>
      <c r="X46" s="91">
        <f t="shared" si="5"/>
        <v>2137.4834602593619</v>
      </c>
      <c r="Y46" s="91">
        <f t="shared" si="5"/>
        <v>2707.4820550058721</v>
      </c>
      <c r="Z46" s="91">
        <f t="shared" si="5"/>
        <v>3289.9343179243733</v>
      </c>
      <c r="AA46" s="91">
        <f t="shared" si="5"/>
        <v>3885.5110071921663</v>
      </c>
      <c r="AB46" s="91">
        <f t="shared" si="5"/>
        <v>4494.9173803907979</v>
      </c>
      <c r="AC46" s="91">
        <f t="shared" si="5"/>
        <v>5118.894938706122</v>
      </c>
      <c r="AD46" s="91">
        <f t="shared" si="5"/>
        <v>5758.2232587231265</v>
      </c>
      <c r="AE46" s="91">
        <f t="shared" si="5"/>
        <v>6413.7219162026231</v>
      </c>
      <c r="AF46" s="91">
        <f t="shared" si="5"/>
        <v>7178.5025064469664</v>
      </c>
      <c r="AG46" s="91">
        <f t="shared" si="5"/>
        <v>7961.220766092214</v>
      </c>
      <c r="AH46" s="91">
        <f t="shared" si="5"/>
        <v>8762.8288014061545</v>
      </c>
      <c r="AI46" s="91">
        <f t="shared" si="5"/>
        <v>9584.3274284260042</v>
      </c>
      <c r="AJ46" s="91">
        <f t="shared" si="5"/>
        <v>10426.768630535844</v>
      </c>
      <c r="AK46" s="91">
        <f t="shared" si="5"/>
        <v>11291.258139364931</v>
      </c>
      <c r="AL46" s="91">
        <f t="shared" si="5"/>
        <v>12178.958145181517</v>
      </c>
      <c r="AM46" s="91">
        <f t="shared" si="5"/>
        <v>13091.090143265894</v>
      </c>
      <c r="AN46" s="91">
        <f t="shared" si="5"/>
        <v>14028.937923071011</v>
      </c>
      <c r="AO46" s="90"/>
    </row>
    <row r="47" spans="2:41" ht="14.4" x14ac:dyDescent="0.3">
      <c r="B47" s="11" t="s">
        <v>11</v>
      </c>
      <c r="D47" s="25"/>
      <c r="E47" s="25">
        <f t="shared" ref="E47:AN47" si="6">IFERROR(E46/E20,"-")</f>
        <v>0.22386315789473685</v>
      </c>
      <c r="F47" s="25">
        <f t="shared" si="6"/>
        <v>0.22811232449297972</v>
      </c>
      <c r="G47" s="25">
        <f t="shared" si="6"/>
        <v>0.23349903956972723</v>
      </c>
      <c r="H47" s="25">
        <f t="shared" si="6"/>
        <v>0.23879034193047857</v>
      </c>
      <c r="I47" s="25">
        <f t="shared" si="6"/>
        <v>0.24399212853516922</v>
      </c>
      <c r="J47" s="25">
        <f t="shared" si="6"/>
        <v>0.24911008851125113</v>
      </c>
      <c r="K47" s="25">
        <f t="shared" si="6"/>
        <v>-8.4767636766621107E-2</v>
      </c>
      <c r="L47" s="25">
        <f t="shared" si="6"/>
        <v>-7.4852681854045006E-2</v>
      </c>
      <c r="M47" s="25">
        <f t="shared" si="6"/>
        <v>-6.5096326869403642E-2</v>
      </c>
      <c r="N47" s="25">
        <f t="shared" si="6"/>
        <v>-5.5489423155897874E-2</v>
      </c>
      <c r="O47" s="25">
        <f t="shared" si="6"/>
        <v>-4.6023145967932708E-2</v>
      </c>
      <c r="P47" s="25">
        <f t="shared" si="6"/>
        <v>-3.6688975316691096E-2</v>
      </c>
      <c r="Q47" s="25">
        <f t="shared" si="6"/>
        <v>-2.7478678450218539E-2</v>
      </c>
      <c r="R47" s="25">
        <f t="shared" si="6"/>
        <v>-1.8384293868305195E-2</v>
      </c>
      <c r="S47" s="25">
        <f t="shared" si="6"/>
        <v>-9.3981167828415708E-3</v>
      </c>
      <c r="T47" s="25">
        <f t="shared" si="6"/>
        <v>-5.1268594359755678E-4</v>
      </c>
      <c r="U47" s="25">
        <f t="shared" si="6"/>
        <v>8.2792282423595868E-3</v>
      </c>
      <c r="V47" s="25">
        <f t="shared" si="6"/>
        <v>1.6984634362047574E-2</v>
      </c>
      <c r="W47" s="25">
        <f t="shared" si="6"/>
        <v>2.5610329476701353E-2</v>
      </c>
      <c r="X47" s="25">
        <f t="shared" si="6"/>
        <v>3.4162907482899227E-2</v>
      </c>
      <c r="Y47" s="25">
        <f t="shared" si="6"/>
        <v>4.264876640196856E-2</v>
      </c>
      <c r="Z47" s="25">
        <f t="shared" si="6"/>
        <v>5.1074114640684024E-2</v>
      </c>
      <c r="AA47" s="25">
        <f t="shared" si="6"/>
        <v>5.9444976262662395E-2</v>
      </c>
      <c r="AB47" s="25">
        <f t="shared" si="6"/>
        <v>6.776719530687661E-2</v>
      </c>
      <c r="AC47" s="25">
        <f t="shared" si="6"/>
        <v>7.6046439187331574E-2</v>
      </c>
      <c r="AD47" s="25">
        <f t="shared" si="6"/>
        <v>8.4288201206151908E-2</v>
      </c>
      <c r="AE47" s="25">
        <f t="shared" si="6"/>
        <v>9.2497802211091482E-2</v>
      </c>
      <c r="AF47" s="25">
        <f t="shared" si="6"/>
        <v>0.10177416654566322</v>
      </c>
      <c r="AG47" s="25">
        <f t="shared" si="6"/>
        <v>0.11095728144894017</v>
      </c>
      <c r="AH47" s="25">
        <f t="shared" si="6"/>
        <v>0.12005463905013936</v>
      </c>
      <c r="AI47" s="25">
        <f t="shared" si="6"/>
        <v>0.12907340950798524</v>
      </c>
      <c r="AJ47" s="25">
        <f t="shared" si="6"/>
        <v>0.13802045142786745</v>
      </c>
      <c r="AK47" s="25">
        <f t="shared" si="6"/>
        <v>0.14690232083733756</v>
      </c>
      <c r="AL47" s="25">
        <f t="shared" si="6"/>
        <v>0.15572527881954498</v>
      </c>
      <c r="AM47" s="25">
        <f t="shared" si="6"/>
        <v>0.16449529789902798</v>
      </c>
      <c r="AN47" s="9">
        <f t="shared" si="6"/>
        <v>0.17321806727014988</v>
      </c>
    </row>
    <row r="49" spans="1:41" x14ac:dyDescent="0.25">
      <c r="B49" t="s">
        <v>12</v>
      </c>
    </row>
    <row r="51" spans="1:41" s="93" customFormat="1" ht="14.4" thickBot="1" x14ac:dyDescent="0.3">
      <c r="B51" s="89" t="s">
        <v>13</v>
      </c>
      <c r="C51" s="90"/>
      <c r="D51" s="91"/>
      <c r="E51" s="91">
        <f>E46-E49</f>
        <v>10633.5</v>
      </c>
      <c r="F51" s="91">
        <f>F46-F49</f>
        <v>10966.5</v>
      </c>
      <c r="G51" s="91">
        <f t="shared" ref="G51:AN51" si="7">G46-G49</f>
        <v>11396.2125</v>
      </c>
      <c r="H51" s="91">
        <f t="shared" si="7"/>
        <v>11830.643625000001</v>
      </c>
      <c r="I51" s="91">
        <f t="shared" si="7"/>
        <v>12270.06296625</v>
      </c>
      <c r="J51" s="91">
        <f t="shared" si="7"/>
        <v>12714.754267762499</v>
      </c>
      <c r="K51" s="91">
        <f t="shared" si="7"/>
        <v>-4390.9838525853738</v>
      </c>
      <c r="L51" s="91">
        <f t="shared" si="7"/>
        <v>-3934.837145625359</v>
      </c>
      <c r="M51" s="91">
        <f t="shared" si="7"/>
        <v>-3472.474935325572</v>
      </c>
      <c r="N51" s="91">
        <f t="shared" si="7"/>
        <v>-3003.5492831591582</v>
      </c>
      <c r="O51" s="91">
        <f t="shared" si="7"/>
        <v>-2527.6941104057769</v>
      </c>
      <c r="P51" s="91">
        <f t="shared" si="7"/>
        <v>-2044.5242762764938</v>
      </c>
      <c r="Q51" s="91">
        <f t="shared" si="7"/>
        <v>-1553.6346096477573</v>
      </c>
      <c r="R51" s="91">
        <f t="shared" si="7"/>
        <v>-1054.5988920787386</v>
      </c>
      <c r="S51" s="91">
        <f t="shared" si="7"/>
        <v>-546.96878967023804</v>
      </c>
      <c r="T51" s="91">
        <f t="shared" si="7"/>
        <v>-30.272731201061106</v>
      </c>
      <c r="U51" s="91">
        <f t="shared" si="7"/>
        <v>495.98527015063155</v>
      </c>
      <c r="V51" s="91">
        <f t="shared" si="7"/>
        <v>1032.3268543281338</v>
      </c>
      <c r="W51" s="91">
        <f t="shared" si="7"/>
        <v>1579.3006141279184</v>
      </c>
      <c r="X51" s="91">
        <f t="shared" si="7"/>
        <v>2137.4834602593619</v>
      </c>
      <c r="Y51" s="91">
        <f t="shared" si="7"/>
        <v>2707.4820550058721</v>
      </c>
      <c r="Z51" s="91">
        <f t="shared" si="7"/>
        <v>3289.9343179243733</v>
      </c>
      <c r="AA51" s="91">
        <f t="shared" si="7"/>
        <v>3885.5110071921663</v>
      </c>
      <c r="AB51" s="91">
        <f t="shared" si="7"/>
        <v>4494.9173803907979</v>
      </c>
      <c r="AC51" s="91">
        <f t="shared" si="7"/>
        <v>5118.894938706122</v>
      </c>
      <c r="AD51" s="91">
        <f t="shared" si="7"/>
        <v>5758.2232587231265</v>
      </c>
      <c r="AE51" s="91">
        <f t="shared" si="7"/>
        <v>6413.7219162026231</v>
      </c>
      <c r="AF51" s="91">
        <f t="shared" si="7"/>
        <v>7178.5025064469664</v>
      </c>
      <c r="AG51" s="91">
        <f t="shared" si="7"/>
        <v>7961.220766092214</v>
      </c>
      <c r="AH51" s="91">
        <f t="shared" si="7"/>
        <v>8762.8288014061545</v>
      </c>
      <c r="AI51" s="91">
        <f t="shared" si="7"/>
        <v>9584.3274284260042</v>
      </c>
      <c r="AJ51" s="91">
        <f t="shared" si="7"/>
        <v>10426.768630535844</v>
      </c>
      <c r="AK51" s="91">
        <f t="shared" si="7"/>
        <v>11291.258139364931</v>
      </c>
      <c r="AL51" s="91">
        <f t="shared" si="7"/>
        <v>12178.958145181517</v>
      </c>
      <c r="AM51" s="91">
        <f t="shared" si="7"/>
        <v>13091.090143265894</v>
      </c>
      <c r="AN51" s="92">
        <f t="shared" si="7"/>
        <v>14028.937923071011</v>
      </c>
      <c r="AO51" s="90"/>
    </row>
    <row r="52" spans="1:41" hidden="1" outlineLevel="1" x14ac:dyDescent="0.25">
      <c r="B52" t="s">
        <v>18</v>
      </c>
      <c r="D52" s="34"/>
      <c r="E52" s="34">
        <f>E51</f>
        <v>10633.5</v>
      </c>
      <c r="F52" s="34">
        <f>E52+F51</f>
        <v>21600</v>
      </c>
      <c r="G52" s="34">
        <f t="shared" ref="G52:AN52" si="8">F52+G51</f>
        <v>32996.212500000001</v>
      </c>
      <c r="H52" s="34">
        <f t="shared" si="8"/>
        <v>44826.856125000006</v>
      </c>
      <c r="I52" s="34">
        <f t="shared" si="8"/>
        <v>57096.919091250005</v>
      </c>
      <c r="J52" s="34">
        <f t="shared" si="8"/>
        <v>69811.673359012508</v>
      </c>
      <c r="K52" s="34">
        <f t="shared" si="8"/>
        <v>65420.689506427138</v>
      </c>
      <c r="L52" s="34">
        <f t="shared" si="8"/>
        <v>61485.852360801779</v>
      </c>
      <c r="M52" s="34">
        <f t="shared" si="8"/>
        <v>58013.37742547621</v>
      </c>
      <c r="N52" s="34">
        <f t="shared" si="8"/>
        <v>55009.828142317056</v>
      </c>
      <c r="O52" s="34">
        <f t="shared" si="8"/>
        <v>52482.134031911279</v>
      </c>
      <c r="P52" s="34">
        <f t="shared" si="8"/>
        <v>50437.609755634781</v>
      </c>
      <c r="Q52" s="34">
        <f t="shared" si="8"/>
        <v>48883.975145987024</v>
      </c>
      <c r="R52" s="34">
        <f t="shared" si="8"/>
        <v>47829.376253908282</v>
      </c>
      <c r="S52" s="34">
        <f t="shared" si="8"/>
        <v>47282.407464238044</v>
      </c>
      <c r="T52" s="34">
        <f t="shared" si="8"/>
        <v>47252.134733036983</v>
      </c>
      <c r="U52" s="34">
        <f t="shared" si="8"/>
        <v>47748.120003187614</v>
      </c>
      <c r="V52" s="34">
        <f t="shared" si="8"/>
        <v>48780.446857515752</v>
      </c>
      <c r="W52" s="34">
        <f t="shared" si="8"/>
        <v>50359.74747164367</v>
      </c>
      <c r="X52" s="34">
        <f t="shared" si="8"/>
        <v>52497.230931903032</v>
      </c>
      <c r="Y52" s="34">
        <f t="shared" si="8"/>
        <v>55204.712986908904</v>
      </c>
      <c r="Z52" s="34">
        <f t="shared" si="8"/>
        <v>58494.647304833277</v>
      </c>
      <c r="AA52" s="34">
        <f t="shared" si="8"/>
        <v>62380.158312025444</v>
      </c>
      <c r="AB52" s="34">
        <f t="shared" si="8"/>
        <v>66875.075692416242</v>
      </c>
      <c r="AC52" s="34">
        <f t="shared" si="8"/>
        <v>71993.970631122356</v>
      </c>
      <c r="AD52" s="34">
        <f t="shared" si="8"/>
        <v>77752.193889845483</v>
      </c>
      <c r="AE52" s="34">
        <f t="shared" si="8"/>
        <v>84165.915806048113</v>
      </c>
      <c r="AF52" s="34">
        <f t="shared" si="8"/>
        <v>91344.41831249508</v>
      </c>
      <c r="AG52" s="34">
        <f t="shared" si="8"/>
        <v>99305.639078587294</v>
      </c>
      <c r="AH52" s="34">
        <f t="shared" si="8"/>
        <v>108068.46787999345</v>
      </c>
      <c r="AI52" s="34">
        <f t="shared" si="8"/>
        <v>117652.79530841945</v>
      </c>
      <c r="AJ52" s="34">
        <f t="shared" si="8"/>
        <v>128079.56393895528</v>
      </c>
      <c r="AK52" s="34">
        <f t="shared" si="8"/>
        <v>139370.8220783202</v>
      </c>
      <c r="AL52" s="34">
        <f t="shared" si="8"/>
        <v>151549.78022350173</v>
      </c>
      <c r="AM52" s="34">
        <f t="shared" si="8"/>
        <v>164640.87036676763</v>
      </c>
      <c r="AN52" s="34">
        <f t="shared" si="8"/>
        <v>178669.80828983863</v>
      </c>
    </row>
    <row r="53" spans="1:41" collapsed="1" x14ac:dyDescent="0.2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1" x14ac:dyDescent="0.25">
      <c r="A54" s="10">
        <f>'Model Assumptions'!$D$23</f>
        <v>0.23</v>
      </c>
      <c r="B54" s="3" t="s">
        <v>14</v>
      </c>
      <c r="D54" s="76"/>
      <c r="E54" s="76">
        <f t="shared" ref="E54:Q54" si="9">IF(E52&lt;0,0,IF(AND(D52&lt;0,E52&gt;0),E52*$A$54,E51*$A$54))</f>
        <v>2445.7049999999999</v>
      </c>
      <c r="F54" s="76">
        <f t="shared" si="9"/>
        <v>2522.2950000000001</v>
      </c>
      <c r="G54" s="76">
        <f t="shared" si="9"/>
        <v>2621.1288749999999</v>
      </c>
      <c r="H54" s="76">
        <f t="shared" si="9"/>
        <v>2721.0480337500003</v>
      </c>
      <c r="I54" s="76">
        <f t="shared" si="9"/>
        <v>2822.1144822374999</v>
      </c>
      <c r="J54" s="76">
        <f t="shared" si="9"/>
        <v>2924.393481585375</v>
      </c>
      <c r="K54" s="76">
        <f t="shared" si="9"/>
        <v>-1009.926286094636</v>
      </c>
      <c r="L54" s="76">
        <f t="shared" si="9"/>
        <v>-905.0125434938326</v>
      </c>
      <c r="M54" s="76">
        <f t="shared" si="9"/>
        <v>-798.66923512488165</v>
      </c>
      <c r="N54" s="76">
        <f t="shared" si="9"/>
        <v>-690.81633512660642</v>
      </c>
      <c r="O54" s="76">
        <f t="shared" si="9"/>
        <v>-581.36964539332871</v>
      </c>
      <c r="P54" s="76">
        <f t="shared" si="9"/>
        <v>-470.24058354359357</v>
      </c>
      <c r="Q54" s="76">
        <f t="shared" si="9"/>
        <v>-357.33596021898421</v>
      </c>
      <c r="R54" s="76">
        <f>IF(R52&lt;0,0,IF(AND(Q52&lt;0,R52&gt;0),R52*$A$54,R51*$A$54))</f>
        <v>-242.55774517810988</v>
      </c>
      <c r="S54" s="76">
        <f t="shared" ref="S54:AN54" si="10">IF(S52&lt;0,0,IF(AND(R52&lt;0,S52&gt;0),S52*$A$54,S51*$A$54))</f>
        <v>-125.80282162415476</v>
      </c>
      <c r="T54" s="76">
        <f t="shared" si="10"/>
        <v>-6.9627281762440543</v>
      </c>
      <c r="U54" s="76">
        <f t="shared" si="10"/>
        <v>114.07661213464526</v>
      </c>
      <c r="V54" s="76">
        <f t="shared" si="10"/>
        <v>237.43517649547078</v>
      </c>
      <c r="W54" s="76">
        <f t="shared" si="10"/>
        <v>363.23914124942127</v>
      </c>
      <c r="X54" s="76">
        <f t="shared" si="10"/>
        <v>491.62119585965326</v>
      </c>
      <c r="Y54" s="76">
        <f t="shared" si="10"/>
        <v>622.72087265135065</v>
      </c>
      <c r="Z54" s="76">
        <f t="shared" si="10"/>
        <v>756.6848931226059</v>
      </c>
      <c r="AA54" s="76">
        <f t="shared" si="10"/>
        <v>893.66753165419834</v>
      </c>
      <c r="AB54" s="76">
        <f t="shared" si="10"/>
        <v>1033.8309974898837</v>
      </c>
      <c r="AC54" s="76">
        <f t="shared" si="10"/>
        <v>1177.3458359024082</v>
      </c>
      <c r="AD54" s="76">
        <f t="shared" si="10"/>
        <v>1324.3913495063191</v>
      </c>
      <c r="AE54" s="76">
        <f t="shared" si="10"/>
        <v>1475.1560407266034</v>
      </c>
      <c r="AF54" s="76">
        <f t="shared" si="10"/>
        <v>1651.0555764828023</v>
      </c>
      <c r="AG54" s="76">
        <f t="shared" si="10"/>
        <v>1831.0807762012093</v>
      </c>
      <c r="AH54" s="76">
        <f t="shared" si="10"/>
        <v>2015.4506243234157</v>
      </c>
      <c r="AI54" s="76">
        <f t="shared" si="10"/>
        <v>2204.3953085379812</v>
      </c>
      <c r="AJ54" s="76">
        <f t="shared" si="10"/>
        <v>2398.1567850232441</v>
      </c>
      <c r="AK54" s="76">
        <f t="shared" si="10"/>
        <v>2596.9893720539339</v>
      </c>
      <c r="AL54" s="76">
        <f t="shared" si="10"/>
        <v>2801.1603733917491</v>
      </c>
      <c r="AM54" s="76">
        <f t="shared" si="10"/>
        <v>3010.9507329511557</v>
      </c>
      <c r="AN54" s="77">
        <f t="shared" si="10"/>
        <v>3226.6557223063328</v>
      </c>
    </row>
    <row r="55" spans="1:41" x14ac:dyDescent="0.25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1" s="93" customFormat="1" ht="14.4" thickBot="1" x14ac:dyDescent="0.3">
      <c r="B56" s="89" t="s">
        <v>15</v>
      </c>
      <c r="C56" s="90"/>
      <c r="D56" s="91"/>
      <c r="E56" s="91">
        <f>E51-E54</f>
        <v>8187.7950000000001</v>
      </c>
      <c r="F56" s="91">
        <f t="shared" ref="F56:AN56" si="11">F51-F54</f>
        <v>8444.2049999999999</v>
      </c>
      <c r="G56" s="91">
        <f t="shared" si="11"/>
        <v>8775.0836249999993</v>
      </c>
      <c r="H56" s="91">
        <f t="shared" si="11"/>
        <v>9109.5955912499994</v>
      </c>
      <c r="I56" s="91">
        <f t="shared" si="11"/>
        <v>9447.9484840125006</v>
      </c>
      <c r="J56" s="91">
        <f t="shared" si="11"/>
        <v>9790.3607861771234</v>
      </c>
      <c r="K56" s="91">
        <f t="shared" si="11"/>
        <v>-3381.0575664907378</v>
      </c>
      <c r="L56" s="91">
        <f t="shared" si="11"/>
        <v>-3029.8246021315263</v>
      </c>
      <c r="M56" s="91">
        <f t="shared" si="11"/>
        <v>-2673.8057002006904</v>
      </c>
      <c r="N56" s="91">
        <f t="shared" si="11"/>
        <v>-2312.7329480325516</v>
      </c>
      <c r="O56" s="91">
        <f t="shared" si="11"/>
        <v>-1946.3244650124482</v>
      </c>
      <c r="P56" s="91">
        <f t="shared" si="11"/>
        <v>-1574.2836927329001</v>
      </c>
      <c r="Q56" s="91">
        <f t="shared" si="11"/>
        <v>-1196.2986494287732</v>
      </c>
      <c r="R56" s="91">
        <f t="shared" si="11"/>
        <v>-812.04114690062875</v>
      </c>
      <c r="S56" s="91">
        <f t="shared" si="11"/>
        <v>-421.16596804608326</v>
      </c>
      <c r="T56" s="91">
        <f t="shared" si="11"/>
        <v>-23.31000302481705</v>
      </c>
      <c r="U56" s="91">
        <f t="shared" si="11"/>
        <v>381.9086580159863</v>
      </c>
      <c r="V56" s="91">
        <f t="shared" si="11"/>
        <v>794.89167783266294</v>
      </c>
      <c r="W56" s="91">
        <f t="shared" si="11"/>
        <v>1216.0614728784972</v>
      </c>
      <c r="X56" s="91">
        <f t="shared" si="11"/>
        <v>1645.8622643997087</v>
      </c>
      <c r="Y56" s="91">
        <f t="shared" si="11"/>
        <v>2084.7611823545212</v>
      </c>
      <c r="Z56" s="91">
        <f t="shared" si="11"/>
        <v>2533.2494248017674</v>
      </c>
      <c r="AA56" s="91">
        <f t="shared" si="11"/>
        <v>2991.8434755379681</v>
      </c>
      <c r="AB56" s="91">
        <f t="shared" si="11"/>
        <v>3461.086382900914</v>
      </c>
      <c r="AC56" s="91">
        <f t="shared" si="11"/>
        <v>3941.549102803714</v>
      </c>
      <c r="AD56" s="91">
        <f t="shared" si="11"/>
        <v>4433.8319092168076</v>
      </c>
      <c r="AE56" s="91">
        <f t="shared" si="11"/>
        <v>4938.5658754760198</v>
      </c>
      <c r="AF56" s="91">
        <f t="shared" si="11"/>
        <v>5527.4469299641642</v>
      </c>
      <c r="AG56" s="91">
        <f t="shared" si="11"/>
        <v>6130.1399898910049</v>
      </c>
      <c r="AH56" s="91">
        <f t="shared" si="11"/>
        <v>6747.3781770827391</v>
      </c>
      <c r="AI56" s="91">
        <f t="shared" si="11"/>
        <v>7379.9321198880225</v>
      </c>
      <c r="AJ56" s="91">
        <f t="shared" si="11"/>
        <v>8028.6118455125998</v>
      </c>
      <c r="AK56" s="91">
        <f t="shared" si="11"/>
        <v>8694.2687673109976</v>
      </c>
      <c r="AL56" s="91">
        <f t="shared" si="11"/>
        <v>9377.7977717897684</v>
      </c>
      <c r="AM56" s="91">
        <f t="shared" si="11"/>
        <v>10080.139410314738</v>
      </c>
      <c r="AN56" s="92">
        <f t="shared" si="11"/>
        <v>10802.282200764679</v>
      </c>
      <c r="AO56" s="90"/>
    </row>
    <row r="57" spans="1:41" x14ac:dyDescent="0.2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1" s="99" customFormat="1" ht="16.2" thickBot="1" x14ac:dyDescent="0.35">
      <c r="B58" s="95" t="s">
        <v>16</v>
      </c>
      <c r="C58" s="96"/>
      <c r="D58" s="97">
        <f>D56+D54+D49+D16</f>
        <v>-50000</v>
      </c>
      <c r="E58" s="97">
        <f>E56+E54+E49+E16</f>
        <v>10633.5</v>
      </c>
      <c r="F58" s="97">
        <f t="shared" ref="F58:AN58" si="12">F56+F54+F49</f>
        <v>10966.5</v>
      </c>
      <c r="G58" s="97">
        <f t="shared" si="12"/>
        <v>11396.2125</v>
      </c>
      <c r="H58" s="97">
        <f t="shared" si="12"/>
        <v>11830.643625000001</v>
      </c>
      <c r="I58" s="97">
        <f t="shared" si="12"/>
        <v>12270.06296625</v>
      </c>
      <c r="J58" s="97">
        <f t="shared" si="12"/>
        <v>12714.754267762499</v>
      </c>
      <c r="K58" s="97">
        <f t="shared" si="12"/>
        <v>-4390.9838525853738</v>
      </c>
      <c r="L58" s="97">
        <f t="shared" si="12"/>
        <v>-3934.837145625359</v>
      </c>
      <c r="M58" s="97">
        <f t="shared" si="12"/>
        <v>-3472.474935325572</v>
      </c>
      <c r="N58" s="97">
        <f t="shared" si="12"/>
        <v>-3003.5492831591582</v>
      </c>
      <c r="O58" s="97">
        <f t="shared" si="12"/>
        <v>-2527.6941104057769</v>
      </c>
      <c r="P58" s="97">
        <f t="shared" si="12"/>
        <v>-2044.5242762764938</v>
      </c>
      <c r="Q58" s="97">
        <f t="shared" si="12"/>
        <v>-1553.6346096477573</v>
      </c>
      <c r="R58" s="97">
        <f t="shared" si="12"/>
        <v>-1054.5988920787386</v>
      </c>
      <c r="S58" s="97">
        <f t="shared" si="12"/>
        <v>-546.96878967023804</v>
      </c>
      <c r="T58" s="97">
        <f t="shared" si="12"/>
        <v>-30.272731201061106</v>
      </c>
      <c r="U58" s="97">
        <f t="shared" si="12"/>
        <v>495.98527015063155</v>
      </c>
      <c r="V58" s="97">
        <f t="shared" si="12"/>
        <v>1032.3268543281338</v>
      </c>
      <c r="W58" s="97">
        <f t="shared" si="12"/>
        <v>1579.3006141279184</v>
      </c>
      <c r="X58" s="97">
        <f t="shared" si="12"/>
        <v>2137.4834602593619</v>
      </c>
      <c r="Y58" s="97">
        <f t="shared" si="12"/>
        <v>2707.4820550058721</v>
      </c>
      <c r="Z58" s="97">
        <f t="shared" si="12"/>
        <v>3289.9343179243733</v>
      </c>
      <c r="AA58" s="97">
        <f t="shared" si="12"/>
        <v>3885.5110071921663</v>
      </c>
      <c r="AB58" s="97">
        <f t="shared" si="12"/>
        <v>4494.9173803907979</v>
      </c>
      <c r="AC58" s="97">
        <f t="shared" si="12"/>
        <v>5118.894938706122</v>
      </c>
      <c r="AD58" s="97">
        <f t="shared" si="12"/>
        <v>5758.2232587231265</v>
      </c>
      <c r="AE58" s="97">
        <f t="shared" si="12"/>
        <v>6413.7219162026231</v>
      </c>
      <c r="AF58" s="97">
        <f t="shared" si="12"/>
        <v>7178.5025064469664</v>
      </c>
      <c r="AG58" s="97">
        <f t="shared" si="12"/>
        <v>7961.220766092214</v>
      </c>
      <c r="AH58" s="97">
        <f t="shared" si="12"/>
        <v>8762.8288014061545</v>
      </c>
      <c r="AI58" s="97">
        <f t="shared" si="12"/>
        <v>9584.3274284260042</v>
      </c>
      <c r="AJ58" s="97">
        <f t="shared" si="12"/>
        <v>10426.768630535844</v>
      </c>
      <c r="AK58" s="97">
        <f t="shared" si="12"/>
        <v>11291.258139364931</v>
      </c>
      <c r="AL58" s="97">
        <f t="shared" si="12"/>
        <v>12178.958145181517</v>
      </c>
      <c r="AM58" s="97">
        <f t="shared" si="12"/>
        <v>13091.090143265894</v>
      </c>
      <c r="AN58" s="98">
        <f t="shared" si="12"/>
        <v>14028.937923071011</v>
      </c>
      <c r="AO58" s="96"/>
    </row>
    <row r="59" spans="1:41" x14ac:dyDescent="0.25">
      <c r="B59" s="7" t="s">
        <v>17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1" s="99" customFormat="1" ht="16.2" thickBot="1" x14ac:dyDescent="0.35">
      <c r="B60" s="95" t="s">
        <v>19</v>
      </c>
      <c r="C60" s="96"/>
      <c r="D60" s="97">
        <f>D58</f>
        <v>-50000</v>
      </c>
      <c r="E60" s="97">
        <f>E58+D60</f>
        <v>-39366.5</v>
      </c>
      <c r="F60" s="97">
        <f>F58+E60</f>
        <v>-28400</v>
      </c>
      <c r="G60" s="97">
        <f t="shared" ref="G60:AN60" si="13">G58+F60</f>
        <v>-17003.787499999999</v>
      </c>
      <c r="H60" s="97">
        <f t="shared" si="13"/>
        <v>-5173.1438749999979</v>
      </c>
      <c r="I60" s="97">
        <f t="shared" si="13"/>
        <v>7096.9190912500017</v>
      </c>
      <c r="J60" s="97">
        <f t="shared" si="13"/>
        <v>19811.6733590125</v>
      </c>
      <c r="K60" s="97">
        <f t="shared" si="13"/>
        <v>15420.689506427127</v>
      </c>
      <c r="L60" s="97">
        <f t="shared" si="13"/>
        <v>11485.852360801768</v>
      </c>
      <c r="M60" s="97">
        <f t="shared" si="13"/>
        <v>8013.3774254761956</v>
      </c>
      <c r="N60" s="97">
        <f t="shared" si="13"/>
        <v>5009.8281423170374</v>
      </c>
      <c r="O60" s="97">
        <f t="shared" si="13"/>
        <v>2482.1340319112605</v>
      </c>
      <c r="P60" s="97">
        <f t="shared" si="13"/>
        <v>437.60975563476677</v>
      </c>
      <c r="Q60" s="97">
        <f t="shared" si="13"/>
        <v>-1116.0248540129905</v>
      </c>
      <c r="R60" s="97">
        <f t="shared" si="13"/>
        <v>-2170.6237460917291</v>
      </c>
      <c r="S60" s="97">
        <f t="shared" si="13"/>
        <v>-2717.5925357619672</v>
      </c>
      <c r="T60" s="97">
        <f t="shared" si="13"/>
        <v>-2747.8652669630283</v>
      </c>
      <c r="U60" s="97">
        <f t="shared" si="13"/>
        <v>-2251.8799968123967</v>
      </c>
      <c r="V60" s="97">
        <f t="shared" si="13"/>
        <v>-1219.5531424842629</v>
      </c>
      <c r="W60" s="97">
        <f t="shared" si="13"/>
        <v>359.74747164365544</v>
      </c>
      <c r="X60" s="97">
        <f t="shared" si="13"/>
        <v>2497.2309319030173</v>
      </c>
      <c r="Y60" s="97">
        <f t="shared" si="13"/>
        <v>5204.7129869088894</v>
      </c>
      <c r="Z60" s="97">
        <f t="shared" si="13"/>
        <v>8494.6473048332628</v>
      </c>
      <c r="AA60" s="97">
        <f t="shared" si="13"/>
        <v>12380.158312025429</v>
      </c>
      <c r="AB60" s="97">
        <f t="shared" si="13"/>
        <v>16875.075692416227</v>
      </c>
      <c r="AC60" s="97">
        <f t="shared" si="13"/>
        <v>21993.970631122349</v>
      </c>
      <c r="AD60" s="97">
        <f t="shared" si="13"/>
        <v>27752.193889845475</v>
      </c>
      <c r="AE60" s="97">
        <f t="shared" si="13"/>
        <v>34165.915806048099</v>
      </c>
      <c r="AF60" s="97">
        <f t="shared" si="13"/>
        <v>41344.418312495065</v>
      </c>
      <c r="AG60" s="97">
        <f t="shared" si="13"/>
        <v>49305.639078587279</v>
      </c>
      <c r="AH60" s="97">
        <f t="shared" si="13"/>
        <v>58068.467879993434</v>
      </c>
      <c r="AI60" s="97">
        <f t="shared" si="13"/>
        <v>67652.795308419445</v>
      </c>
      <c r="AJ60" s="97">
        <f t="shared" si="13"/>
        <v>78079.563938955282</v>
      </c>
      <c r="AK60" s="97">
        <f t="shared" si="13"/>
        <v>89370.822078320212</v>
      </c>
      <c r="AL60" s="97">
        <f t="shared" si="13"/>
        <v>101549.78022350173</v>
      </c>
      <c r="AM60" s="97">
        <f t="shared" si="13"/>
        <v>114640.87036676763</v>
      </c>
      <c r="AN60" s="98">
        <f t="shared" si="13"/>
        <v>128669.80828983863</v>
      </c>
      <c r="AO60" s="96"/>
    </row>
    <row r="63" spans="1:41" ht="14.4" x14ac:dyDescent="0.3">
      <c r="B63" s="13" t="s">
        <v>20</v>
      </c>
      <c r="D63" s="13">
        <f>IF(D60=MIN($D$60:$AN$60),D10,0)</f>
        <v>0</v>
      </c>
      <c r="E63" s="13">
        <f>IF(E60=MIN($D$60:$AN$60),E10,0)</f>
        <v>0</v>
      </c>
      <c r="F63" s="13">
        <f t="shared" ref="F63:AN63" si="14">IF(F60=MIN($E$60:$AN$60),F10,0)</f>
        <v>0</v>
      </c>
      <c r="G63" s="13">
        <f t="shared" si="14"/>
        <v>0</v>
      </c>
      <c r="H63" s="13">
        <f t="shared" si="14"/>
        <v>0</v>
      </c>
      <c r="I63" s="13">
        <f t="shared" si="14"/>
        <v>0</v>
      </c>
      <c r="J63" s="13">
        <f t="shared" si="14"/>
        <v>0</v>
      </c>
      <c r="K63" s="13">
        <f t="shared" si="14"/>
        <v>0</v>
      </c>
      <c r="L63" s="13">
        <f t="shared" si="14"/>
        <v>0</v>
      </c>
      <c r="M63" s="13">
        <f t="shared" si="14"/>
        <v>0</v>
      </c>
      <c r="N63" s="13">
        <f t="shared" si="14"/>
        <v>0</v>
      </c>
      <c r="O63" s="13">
        <f t="shared" si="14"/>
        <v>0</v>
      </c>
      <c r="P63" s="13">
        <f t="shared" si="14"/>
        <v>0</v>
      </c>
      <c r="Q63" s="13">
        <f t="shared" si="14"/>
        <v>0</v>
      </c>
      <c r="R63" s="13">
        <f t="shared" si="14"/>
        <v>0</v>
      </c>
      <c r="S63" s="13">
        <f t="shared" si="14"/>
        <v>0</v>
      </c>
      <c r="T63" s="13">
        <f t="shared" si="14"/>
        <v>0</v>
      </c>
      <c r="U63" s="13">
        <f t="shared" si="14"/>
        <v>0</v>
      </c>
      <c r="V63" s="13">
        <f t="shared" si="14"/>
        <v>0</v>
      </c>
      <c r="W63" s="13">
        <f t="shared" si="14"/>
        <v>0</v>
      </c>
      <c r="X63" s="13">
        <f t="shared" si="14"/>
        <v>0</v>
      </c>
      <c r="Y63" s="13">
        <f t="shared" si="14"/>
        <v>0</v>
      </c>
      <c r="Z63" s="13">
        <f t="shared" si="14"/>
        <v>0</v>
      </c>
      <c r="AA63" s="13">
        <f t="shared" si="14"/>
        <v>0</v>
      </c>
      <c r="AB63" s="13">
        <f t="shared" si="14"/>
        <v>0</v>
      </c>
      <c r="AC63" s="13">
        <f t="shared" si="14"/>
        <v>0</v>
      </c>
      <c r="AD63" s="13">
        <f t="shared" si="14"/>
        <v>0</v>
      </c>
      <c r="AE63" s="13">
        <f t="shared" si="14"/>
        <v>0</v>
      </c>
      <c r="AF63" s="13">
        <f t="shared" si="14"/>
        <v>0</v>
      </c>
      <c r="AG63" s="13">
        <f t="shared" si="14"/>
        <v>0</v>
      </c>
      <c r="AH63" s="13">
        <f t="shared" si="14"/>
        <v>0</v>
      </c>
      <c r="AI63" s="13">
        <f t="shared" si="14"/>
        <v>0</v>
      </c>
      <c r="AJ63" s="13">
        <f t="shared" si="14"/>
        <v>0</v>
      </c>
      <c r="AK63" s="13">
        <f t="shared" si="14"/>
        <v>0</v>
      </c>
      <c r="AL63" s="13">
        <f t="shared" si="14"/>
        <v>0</v>
      </c>
      <c r="AM63" s="13">
        <f t="shared" si="14"/>
        <v>0</v>
      </c>
      <c r="AN63" s="13">
        <f t="shared" si="14"/>
        <v>0</v>
      </c>
    </row>
    <row r="64" spans="1:41" ht="14.4" x14ac:dyDescent="0.3">
      <c r="B64" s="13" t="s">
        <v>21</v>
      </c>
      <c r="D64" s="27">
        <f t="shared" ref="D64:AN64" si="15">IF(AND(C60&lt;0,D60&gt;0),D10,0)</f>
        <v>0</v>
      </c>
      <c r="E64" s="27">
        <f t="shared" si="15"/>
        <v>0</v>
      </c>
      <c r="F64" s="27">
        <f t="shared" si="15"/>
        <v>0</v>
      </c>
      <c r="G64" s="27">
        <f t="shared" si="15"/>
        <v>0</v>
      </c>
      <c r="H64" s="27">
        <f t="shared" si="15"/>
        <v>0</v>
      </c>
      <c r="I64" s="27">
        <f t="shared" si="15"/>
        <v>5</v>
      </c>
      <c r="J64" s="27">
        <f t="shared" si="15"/>
        <v>0</v>
      </c>
      <c r="K64" s="27">
        <f t="shared" si="15"/>
        <v>0</v>
      </c>
      <c r="L64" s="27">
        <f t="shared" si="15"/>
        <v>0</v>
      </c>
      <c r="M64" s="27">
        <f t="shared" si="15"/>
        <v>0</v>
      </c>
      <c r="N64" s="27">
        <f t="shared" si="15"/>
        <v>0</v>
      </c>
      <c r="O64" s="27">
        <f t="shared" si="15"/>
        <v>0</v>
      </c>
      <c r="P64" s="27">
        <f t="shared" si="15"/>
        <v>0</v>
      </c>
      <c r="Q64" s="27">
        <f t="shared" si="15"/>
        <v>0</v>
      </c>
      <c r="R64" s="27">
        <f t="shared" si="15"/>
        <v>0</v>
      </c>
      <c r="S64" s="27">
        <f t="shared" si="15"/>
        <v>0</v>
      </c>
      <c r="T64" s="27">
        <f t="shared" si="15"/>
        <v>0</v>
      </c>
      <c r="U64" s="27">
        <f t="shared" si="15"/>
        <v>0</v>
      </c>
      <c r="V64" s="27">
        <f t="shared" si="15"/>
        <v>0</v>
      </c>
      <c r="W64" s="27">
        <f t="shared" si="15"/>
        <v>19</v>
      </c>
      <c r="X64" s="27">
        <f t="shared" si="15"/>
        <v>0</v>
      </c>
      <c r="Y64" s="27">
        <f t="shared" si="15"/>
        <v>0</v>
      </c>
      <c r="Z64" s="27">
        <f t="shared" si="15"/>
        <v>0</v>
      </c>
      <c r="AA64" s="27">
        <f t="shared" si="15"/>
        <v>0</v>
      </c>
      <c r="AB64" s="27">
        <f t="shared" si="15"/>
        <v>0</v>
      </c>
      <c r="AC64" s="27">
        <f t="shared" si="15"/>
        <v>0</v>
      </c>
      <c r="AD64" s="27">
        <f t="shared" si="15"/>
        <v>0</v>
      </c>
      <c r="AE64" s="27">
        <f t="shared" si="15"/>
        <v>0</v>
      </c>
      <c r="AF64" s="27">
        <f t="shared" si="15"/>
        <v>0</v>
      </c>
      <c r="AG64" s="27">
        <f t="shared" si="15"/>
        <v>0</v>
      </c>
      <c r="AH64" s="27">
        <f t="shared" si="15"/>
        <v>0</v>
      </c>
      <c r="AI64" s="27">
        <f t="shared" si="15"/>
        <v>0</v>
      </c>
      <c r="AJ64" s="27">
        <f t="shared" si="15"/>
        <v>0</v>
      </c>
      <c r="AK64" s="27">
        <f t="shared" si="15"/>
        <v>0</v>
      </c>
      <c r="AL64" s="27">
        <f t="shared" si="15"/>
        <v>0</v>
      </c>
      <c r="AM64" s="27">
        <f t="shared" si="15"/>
        <v>0</v>
      </c>
      <c r="AN64" s="27">
        <f t="shared" si="15"/>
        <v>0</v>
      </c>
    </row>
    <row r="67" spans="4:40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4:40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</sheetData>
  <sheetProtection sheet="1" objects="1" scenarios="1"/>
  <phoneticPr fontId="9" type="noConversion"/>
  <conditionalFormatting sqref="B63">
    <cfRule type="cellIs" dxfId="8" priority="14" operator="greaterThan">
      <formula>11</formula>
    </cfRule>
  </conditionalFormatting>
  <conditionalFormatting sqref="B64">
    <cfRule type="cellIs" dxfId="7" priority="13" operator="greaterThan">
      <formula>16</formula>
    </cfRule>
  </conditionalFormatting>
  <conditionalFormatting sqref="D64:AN64">
    <cfRule type="cellIs" dxfId="6" priority="9" operator="equal">
      <formula>MAX($E$64:$AN$64)</formula>
    </cfRule>
    <cfRule type="cellIs" dxfId="5" priority="10" operator="greaterThan">
      <formula>16</formula>
    </cfRule>
  </conditionalFormatting>
  <conditionalFormatting sqref="D63:AN63">
    <cfRule type="cellIs" dxfId="4" priority="4" operator="equal">
      <formula>MAX($E$63:$AN$63)</formula>
    </cfRule>
  </conditionalFormatting>
  <hyperlinks>
    <hyperlink ref="E7" r:id="rId1" xr:uid="{7DD471FA-F4CC-4E7F-A901-41376E06021F}"/>
    <hyperlink ref="E5" r:id="rId2" xr:uid="{E46C38DF-DE64-478E-BB84-B080054CF453}"/>
    <hyperlink ref="E6" r:id="rId3" xr:uid="{257C8ED1-AEDE-45ED-AFB8-21250CA86DAE}"/>
    <hyperlink ref="E4" r:id="rId4" xr:uid="{1AE074EB-26FD-4AA5-B3B4-CCA77C69121A}"/>
  </hyperlinks>
  <pageMargins left="0.7" right="0.7" top="0.75" bottom="0.75" header="0.3" footer="0.3"/>
  <pageSetup paperSize="9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F06F-823C-4CB3-9A71-7475092989C9}">
  <sheetPr>
    <tabColor theme="0"/>
  </sheetPr>
  <dimension ref="B2:AR72"/>
  <sheetViews>
    <sheetView showGridLines="0" workbookViewId="0">
      <pane xSplit="7" ySplit="11" topLeftCell="H12" activePane="bottomRight" state="frozen"/>
      <selection pane="topRight" activeCell="G1" sqref="G1"/>
      <selection pane="bottomLeft" activeCell="A3" sqref="A3"/>
      <selection pane="bottomRight"/>
    </sheetView>
  </sheetViews>
  <sheetFormatPr defaultRowHeight="13.8" x14ac:dyDescent="0.25"/>
  <cols>
    <col min="1" max="1" width="4.09765625" customWidth="1"/>
    <col min="2" max="4" width="6.3984375" customWidth="1"/>
    <col min="5" max="5" width="4.09765625" customWidth="1"/>
    <col min="6" max="6" width="16.796875" bestFit="1" customWidth="1"/>
    <col min="7" max="7" width="18.09765625" bestFit="1" customWidth="1"/>
    <col min="8" max="8" width="1.8984375" bestFit="1" customWidth="1"/>
    <col min="9" max="44" width="8" bestFit="1" customWidth="1"/>
  </cols>
  <sheetData>
    <row r="2" spans="2:44" x14ac:dyDescent="0.25">
      <c r="B2" s="12"/>
      <c r="C2" s="12"/>
      <c r="D2" s="12"/>
      <c r="E2" s="12"/>
      <c r="F2" s="12"/>
      <c r="G2" s="12"/>
      <c r="H2" s="12"/>
      <c r="I2" s="12"/>
    </row>
    <row r="3" spans="2:44" x14ac:dyDescent="0.25">
      <c r="G3" t="s">
        <v>89</v>
      </c>
      <c r="H3" s="100" t="s">
        <v>154</v>
      </c>
    </row>
    <row r="4" spans="2:44" x14ac:dyDescent="0.25">
      <c r="G4" t="s">
        <v>90</v>
      </c>
      <c r="H4" s="101" t="s">
        <v>155</v>
      </c>
    </row>
    <row r="5" spans="2:44" x14ac:dyDescent="0.25">
      <c r="G5" t="s">
        <v>93</v>
      </c>
      <c r="H5" s="101" t="s">
        <v>94</v>
      </c>
    </row>
    <row r="6" spans="2:44" x14ac:dyDescent="0.25">
      <c r="G6" t="s">
        <v>95</v>
      </c>
      <c r="H6" s="101" t="s">
        <v>96</v>
      </c>
    </row>
    <row r="7" spans="2:44" x14ac:dyDescent="0.25">
      <c r="G7" t="s">
        <v>91</v>
      </c>
      <c r="H7" s="101" t="s">
        <v>92</v>
      </c>
    </row>
    <row r="9" spans="2:44" x14ac:dyDescent="0.25">
      <c r="B9" s="14"/>
      <c r="C9" s="14"/>
      <c r="D9" s="14"/>
      <c r="E9" s="14"/>
      <c r="F9" s="14"/>
      <c r="G9" s="14"/>
      <c r="H9" s="14"/>
      <c r="I9" s="14"/>
    </row>
    <row r="11" spans="2:44" x14ac:dyDescent="0.25">
      <c r="F11" s="73" t="s">
        <v>66</v>
      </c>
      <c r="G11" s="73" t="s">
        <v>44</v>
      </c>
      <c r="H11" s="50">
        <v>0</v>
      </c>
      <c r="I11" s="3">
        <v>1</v>
      </c>
      <c r="J11" s="3">
        <v>2</v>
      </c>
      <c r="K11" s="3">
        <v>3</v>
      </c>
      <c r="L11" s="3">
        <v>4</v>
      </c>
      <c r="M11" s="3">
        <v>5</v>
      </c>
      <c r="N11" s="3">
        <v>6</v>
      </c>
      <c r="O11" s="3">
        <v>7</v>
      </c>
      <c r="P11" s="3">
        <v>8</v>
      </c>
      <c r="Q11" s="3">
        <v>9</v>
      </c>
      <c r="R11" s="3">
        <v>10</v>
      </c>
      <c r="S11" s="3">
        <v>11</v>
      </c>
      <c r="T11" s="3">
        <v>12</v>
      </c>
      <c r="U11" s="3">
        <v>13</v>
      </c>
      <c r="V11" s="3">
        <v>14</v>
      </c>
      <c r="W11" s="3">
        <v>15</v>
      </c>
      <c r="X11" s="3">
        <v>16</v>
      </c>
      <c r="Y11" s="3">
        <v>17</v>
      </c>
      <c r="Z11" s="3">
        <v>18</v>
      </c>
      <c r="AA11" s="3">
        <v>19</v>
      </c>
      <c r="AB11" s="3">
        <v>20</v>
      </c>
      <c r="AC11" s="3">
        <v>21</v>
      </c>
      <c r="AD11" s="3">
        <v>22</v>
      </c>
      <c r="AE11" s="3">
        <v>23</v>
      </c>
      <c r="AF11" s="3">
        <v>24</v>
      </c>
      <c r="AG11" s="3">
        <v>25</v>
      </c>
      <c r="AH11" s="3">
        <v>26</v>
      </c>
      <c r="AI11" s="3">
        <v>27</v>
      </c>
      <c r="AJ11" s="3">
        <v>28</v>
      </c>
      <c r="AK11" s="3">
        <v>29</v>
      </c>
      <c r="AL11" s="3">
        <v>30</v>
      </c>
      <c r="AM11" s="3">
        <v>31</v>
      </c>
      <c r="AN11" s="3">
        <v>32</v>
      </c>
      <c r="AO11" s="3">
        <v>33</v>
      </c>
      <c r="AP11" s="3">
        <v>34</v>
      </c>
      <c r="AQ11" s="3">
        <v>35</v>
      </c>
      <c r="AR11" s="3">
        <v>36</v>
      </c>
    </row>
    <row r="12" spans="2:44" x14ac:dyDescent="0.25">
      <c r="B12" s="235" t="s">
        <v>55</v>
      </c>
      <c r="C12" s="236"/>
      <c r="D12" s="237"/>
      <c r="E12" s="62"/>
      <c r="F12" s="70" t="str">
        <f>IFERROR(VLOOKUP(G12,'Model Assumptions'!$C$95:$D$117,2,0),"-")</f>
        <v>ops</v>
      </c>
      <c r="G12" s="42" t="str">
        <f>'Model Assumptions'!C95</f>
        <v>Economist</v>
      </c>
      <c r="H12" s="2"/>
      <c r="I12">
        <f>IFERROR(IF(VLOOKUP($G12,'Model Assumptions'!$C$94:$G$117,4,0)&gt;0,IF(I$11&gt;=VLOOKUP($G12,'Model Assumptions'!$C$94:$G$117,4,0),1,0),0),0)</f>
        <v>1</v>
      </c>
      <c r="J12">
        <f>IFERROR(IF(VLOOKUP($G12,'Model Assumptions'!$C$94:$G$117,4,0)&gt;0,IF(J$11&gt;=VLOOKUP($G12,'Model Assumptions'!$C$94:$G$117,4,0),1,0),0),0)</f>
        <v>1</v>
      </c>
      <c r="K12">
        <f>IFERROR(IF(VLOOKUP($G12,'Model Assumptions'!$C$94:$G$117,4,0)&gt;0,IF(K$11&gt;=VLOOKUP($G12,'Model Assumptions'!$C$94:$G$117,4,0),1,0),0),0)</f>
        <v>1</v>
      </c>
      <c r="L12">
        <f>IFERROR(IF(VLOOKUP($G12,'Model Assumptions'!$C$94:$G$117,4,0)&gt;0,IF(L$11&gt;=VLOOKUP($G12,'Model Assumptions'!$C$94:$G$117,4,0),1,0),0),0)</f>
        <v>1</v>
      </c>
      <c r="M12">
        <f>IFERROR(IF(VLOOKUP($G12,'Model Assumptions'!$C$94:$G$117,4,0)&gt;0,IF(M$11&gt;=VLOOKUP($G12,'Model Assumptions'!$C$94:$G$117,4,0),1,0),0),0)</f>
        <v>1</v>
      </c>
      <c r="N12">
        <f>IFERROR(IF(VLOOKUP($G12,'Model Assumptions'!$C$94:$G$117,4,0)&gt;0,IF(N$11&gt;=VLOOKUP($G12,'Model Assumptions'!$C$94:$G$117,4,0),1,0),0),0)</f>
        <v>1</v>
      </c>
      <c r="O12">
        <f>IFERROR(IF(VLOOKUP($G12,'Model Assumptions'!$C$94:$G$117,4,0)&gt;0,IF(O$11&gt;=VLOOKUP($G12,'Model Assumptions'!$C$94:$G$117,4,0),1,0),0),0)</f>
        <v>1</v>
      </c>
      <c r="P12">
        <f>IFERROR(IF(VLOOKUP($G12,'Model Assumptions'!$C$94:$G$117,4,0)&gt;0,IF(P$11&gt;=VLOOKUP($G12,'Model Assumptions'!$C$94:$G$117,4,0),1,0),0),0)</f>
        <v>1</v>
      </c>
      <c r="Q12">
        <f>IFERROR(IF(VLOOKUP($G12,'Model Assumptions'!$C$94:$G$117,4,0)&gt;0,IF(Q$11&gt;=VLOOKUP($G12,'Model Assumptions'!$C$94:$G$117,4,0),1,0),0),0)</f>
        <v>1</v>
      </c>
      <c r="R12">
        <f>IFERROR(IF(VLOOKUP($G12,'Model Assumptions'!$C$94:$G$117,4,0)&gt;0,IF(R$11&gt;=VLOOKUP($G12,'Model Assumptions'!$C$94:$G$117,4,0),1,0),0),0)</f>
        <v>1</v>
      </c>
      <c r="S12">
        <f>IFERROR(IF(VLOOKUP($G12,'Model Assumptions'!$C$94:$G$117,4,0)&gt;0,IF(S$11&gt;=VLOOKUP($G12,'Model Assumptions'!$C$94:$G$117,4,0),1,0),0),0)</f>
        <v>1</v>
      </c>
      <c r="T12">
        <f>IFERROR(IF(VLOOKUP($G12,'Model Assumptions'!$C$94:$G$117,4,0)&gt;0,IF(T$11&gt;=VLOOKUP($G12,'Model Assumptions'!$C$94:$G$117,4,0),1,0),0),0)</f>
        <v>1</v>
      </c>
      <c r="U12">
        <f>IFERROR(IF(VLOOKUP($G12,'Model Assumptions'!$C$94:$G$117,4,0)&gt;0,IF(U$11&gt;=VLOOKUP($G12,'Model Assumptions'!$C$94:$G$117,4,0),1,0),0),0)</f>
        <v>1</v>
      </c>
      <c r="V12">
        <f>IFERROR(IF(VLOOKUP($G12,'Model Assumptions'!$C$94:$G$117,4,0)&gt;0,IF(V$11&gt;=VLOOKUP($G12,'Model Assumptions'!$C$94:$G$117,4,0),1,0),0),0)</f>
        <v>1</v>
      </c>
      <c r="W12">
        <f>IFERROR(IF(VLOOKUP($G12,'Model Assumptions'!$C$94:$G$117,4,0)&gt;0,IF(W$11&gt;=VLOOKUP($G12,'Model Assumptions'!$C$94:$G$117,4,0),1,0),0),0)</f>
        <v>1</v>
      </c>
      <c r="X12">
        <f>IFERROR(IF(VLOOKUP($G12,'Model Assumptions'!$C$94:$G$117,4,0)&gt;0,IF(X$11&gt;=VLOOKUP($G12,'Model Assumptions'!$C$94:$G$117,4,0),1,0),0),0)</f>
        <v>1</v>
      </c>
      <c r="Y12">
        <f>IFERROR(IF(VLOOKUP($G12,'Model Assumptions'!$C$94:$G$117,4,0)&gt;0,IF(Y$11&gt;=VLOOKUP($G12,'Model Assumptions'!$C$94:$G$117,4,0),1,0),0),0)</f>
        <v>1</v>
      </c>
      <c r="Z12">
        <f>IFERROR(IF(VLOOKUP($G12,'Model Assumptions'!$C$94:$G$117,4,0)&gt;0,IF(Z$11&gt;=VLOOKUP($G12,'Model Assumptions'!$C$94:$G$117,4,0),1,0),0),0)</f>
        <v>1</v>
      </c>
      <c r="AA12">
        <f>IFERROR(IF(VLOOKUP($G12,'Model Assumptions'!$C$94:$G$117,4,0)&gt;0,IF(AA$11&gt;=VLOOKUP($G12,'Model Assumptions'!$C$94:$G$117,4,0),1,0),0),0)</f>
        <v>1</v>
      </c>
      <c r="AB12">
        <f>IFERROR(IF(VLOOKUP($G12,'Model Assumptions'!$C$94:$G$117,4,0)&gt;0,IF(AB$11&gt;=VLOOKUP($G12,'Model Assumptions'!$C$94:$G$117,4,0),1,0),0),0)</f>
        <v>1</v>
      </c>
      <c r="AC12">
        <f>IFERROR(IF(VLOOKUP($G12,'Model Assumptions'!$C$94:$G$117,4,0)&gt;0,IF(AC$11&gt;=VLOOKUP($G12,'Model Assumptions'!$C$94:$G$117,4,0),1,0),0),0)</f>
        <v>1</v>
      </c>
      <c r="AD12">
        <f>IFERROR(IF(VLOOKUP($G12,'Model Assumptions'!$C$94:$G$117,4,0)&gt;0,IF(AD$11&gt;=VLOOKUP($G12,'Model Assumptions'!$C$94:$G$117,4,0),1,0),0),0)</f>
        <v>1</v>
      </c>
      <c r="AE12">
        <f>IFERROR(IF(VLOOKUP($G12,'Model Assumptions'!$C$94:$G$117,4,0)&gt;0,IF(AE$11&gt;=VLOOKUP($G12,'Model Assumptions'!$C$94:$G$117,4,0),1,0),0),0)</f>
        <v>1</v>
      </c>
      <c r="AF12">
        <f>IFERROR(IF(VLOOKUP($G12,'Model Assumptions'!$C$94:$G$117,4,0)&gt;0,IF(AF$11&gt;=VLOOKUP($G12,'Model Assumptions'!$C$94:$G$117,4,0),1,0),0),0)</f>
        <v>1</v>
      </c>
      <c r="AG12">
        <f>IFERROR(IF(VLOOKUP($G12,'Model Assumptions'!$C$94:$G$117,4,0)&gt;0,IF(AG$11&gt;=VLOOKUP($G12,'Model Assumptions'!$C$94:$G$117,4,0),1,0),0),0)</f>
        <v>1</v>
      </c>
      <c r="AH12">
        <f>IFERROR(IF(VLOOKUP($G12,'Model Assumptions'!$C$94:$G$117,4,0)&gt;0,IF(AH$11&gt;=VLOOKUP($G12,'Model Assumptions'!$C$94:$G$117,4,0),1,0),0),0)</f>
        <v>1</v>
      </c>
      <c r="AI12">
        <f>IFERROR(IF(VLOOKUP($G12,'Model Assumptions'!$C$94:$G$117,4,0)&gt;0,IF(AI$11&gt;=VLOOKUP($G12,'Model Assumptions'!$C$94:$G$117,4,0),1,0),0),0)</f>
        <v>1</v>
      </c>
      <c r="AJ12">
        <f>IFERROR(IF(VLOOKUP($G12,'Model Assumptions'!$C$94:$G$117,4,0)&gt;0,IF(AJ$11&gt;=VLOOKUP($G12,'Model Assumptions'!$C$94:$G$117,4,0),1,0),0),0)</f>
        <v>1</v>
      </c>
      <c r="AK12">
        <f>IFERROR(IF(VLOOKUP($G12,'Model Assumptions'!$C$94:$G$117,4,0)&gt;0,IF(AK$11&gt;=VLOOKUP($G12,'Model Assumptions'!$C$94:$G$117,4,0),1,0),0),0)</f>
        <v>1</v>
      </c>
      <c r="AL12">
        <f>IFERROR(IF(VLOOKUP($G12,'Model Assumptions'!$C$94:$G$117,4,0)&gt;0,IF(AL$11&gt;=VLOOKUP($G12,'Model Assumptions'!$C$94:$G$117,4,0),1,0),0),0)</f>
        <v>1</v>
      </c>
      <c r="AM12">
        <f>IFERROR(IF(VLOOKUP($G12,'Model Assumptions'!$C$94:$G$117,4,0)&gt;0,IF(AM$11&gt;=VLOOKUP($G12,'Model Assumptions'!$C$94:$G$117,4,0),1,0),0),0)</f>
        <v>1</v>
      </c>
      <c r="AN12">
        <f>IFERROR(IF(VLOOKUP($G12,'Model Assumptions'!$C$94:$G$117,4,0)&gt;0,IF(AN$11&gt;=VLOOKUP($G12,'Model Assumptions'!$C$94:$G$117,4,0),1,0),0),0)</f>
        <v>1</v>
      </c>
      <c r="AO12">
        <f>IFERROR(IF(VLOOKUP($G12,'Model Assumptions'!$C$94:$G$117,4,0)&gt;0,IF(AO$11&gt;=VLOOKUP($G12,'Model Assumptions'!$C$94:$G$117,4,0),1,0),0),0)</f>
        <v>1</v>
      </c>
      <c r="AP12">
        <f>IFERROR(IF(VLOOKUP($G12,'Model Assumptions'!$C$94:$G$117,4,0)&gt;0,IF(AP$11&gt;=VLOOKUP($G12,'Model Assumptions'!$C$94:$G$117,4,0),1,0),0),0)</f>
        <v>1</v>
      </c>
      <c r="AQ12">
        <f>IFERROR(IF(VLOOKUP($G12,'Model Assumptions'!$C$94:$G$117,4,0)&gt;0,IF(AQ$11&gt;=VLOOKUP($G12,'Model Assumptions'!$C$94:$G$117,4,0),1,0),0),0)</f>
        <v>1</v>
      </c>
      <c r="AR12">
        <f>IFERROR(IF(VLOOKUP($G12,'Model Assumptions'!$C$94:$G$117,4,0)&gt;0,IF(AR$11&gt;=VLOOKUP($G12,'Model Assumptions'!$C$94:$G$117,4,0),1,0),0),0)</f>
        <v>1</v>
      </c>
    </row>
    <row r="13" spans="2:44" x14ac:dyDescent="0.25">
      <c r="B13" s="238"/>
      <c r="C13" s="239"/>
      <c r="D13" s="240"/>
      <c r="E13" s="62"/>
      <c r="F13" s="70" t="str">
        <f>IFERROR(VLOOKUP(G13,'Model Assumptions'!$C$95:$D$117,2,0),"-")</f>
        <v>management</v>
      </c>
      <c r="G13" s="42" t="str">
        <f>'Model Assumptions'!C96</f>
        <v>Marketing</v>
      </c>
      <c r="H13" s="2"/>
      <c r="I13">
        <f>IFERROR(IF(VLOOKUP($G13,'Model Assumptions'!$C$94:$G$117,4,0)&gt;0,IF(I$11&gt;=VLOOKUP($G13,'Model Assumptions'!$C$94:$G$117,4,0),1,0),0),0)</f>
        <v>0</v>
      </c>
      <c r="J13">
        <f>IFERROR(IF(VLOOKUP($G13,'Model Assumptions'!$C$94:$G$117,4,0)&gt;0,IF(J$11&gt;=VLOOKUP($G13,'Model Assumptions'!$C$94:$G$117,4,0),1,0),0),0)</f>
        <v>0</v>
      </c>
      <c r="K13">
        <f>IFERROR(IF(VLOOKUP($G13,'Model Assumptions'!$C$94:$G$117,4,0)&gt;0,IF(K$11&gt;=VLOOKUP($G13,'Model Assumptions'!$C$94:$G$117,4,0),1,0),0),0)</f>
        <v>0</v>
      </c>
      <c r="L13">
        <f>IFERROR(IF(VLOOKUP($G13,'Model Assumptions'!$C$94:$G$117,4,0)&gt;0,IF(L$11&gt;=VLOOKUP($G13,'Model Assumptions'!$C$94:$G$117,4,0),1,0),0),0)</f>
        <v>0</v>
      </c>
      <c r="M13">
        <f>IFERROR(IF(VLOOKUP($G13,'Model Assumptions'!$C$94:$G$117,4,0)&gt;0,IF(M$11&gt;=VLOOKUP($G13,'Model Assumptions'!$C$94:$G$117,4,0),1,0),0),0)</f>
        <v>0</v>
      </c>
      <c r="N13">
        <f>IFERROR(IF(VLOOKUP($G13,'Model Assumptions'!$C$94:$G$117,4,0)&gt;0,IF(N$11&gt;=VLOOKUP($G13,'Model Assumptions'!$C$94:$G$117,4,0),1,0),0),0)</f>
        <v>0</v>
      </c>
      <c r="O13">
        <f>IFERROR(IF(VLOOKUP($G13,'Model Assumptions'!$C$94:$G$117,4,0)&gt;0,IF(O$11&gt;=VLOOKUP($G13,'Model Assumptions'!$C$94:$G$117,4,0),1,0),0),0)</f>
        <v>1</v>
      </c>
      <c r="P13">
        <f>IFERROR(IF(VLOOKUP($G13,'Model Assumptions'!$C$94:$G$117,4,0)&gt;0,IF(P$11&gt;=VLOOKUP($G13,'Model Assumptions'!$C$94:$G$117,4,0),1,0),0),0)</f>
        <v>1</v>
      </c>
      <c r="Q13">
        <f>IFERROR(IF(VLOOKUP($G13,'Model Assumptions'!$C$94:$G$117,4,0)&gt;0,IF(Q$11&gt;=VLOOKUP($G13,'Model Assumptions'!$C$94:$G$117,4,0),1,0),0),0)</f>
        <v>1</v>
      </c>
      <c r="R13">
        <f>IFERROR(IF(VLOOKUP($G13,'Model Assumptions'!$C$94:$G$117,4,0)&gt;0,IF(R$11&gt;=VLOOKUP($G13,'Model Assumptions'!$C$94:$G$117,4,0),1,0),0),0)</f>
        <v>1</v>
      </c>
      <c r="S13">
        <f>IFERROR(IF(VLOOKUP($G13,'Model Assumptions'!$C$94:$G$117,4,0)&gt;0,IF(S$11&gt;=VLOOKUP($G13,'Model Assumptions'!$C$94:$G$117,4,0),1,0),0),0)</f>
        <v>1</v>
      </c>
      <c r="T13">
        <f>IFERROR(IF(VLOOKUP($G13,'Model Assumptions'!$C$94:$G$117,4,0)&gt;0,IF(T$11&gt;=VLOOKUP($G13,'Model Assumptions'!$C$94:$G$117,4,0),1,0),0),0)</f>
        <v>1</v>
      </c>
      <c r="U13">
        <f>IFERROR(IF(VLOOKUP($G13,'Model Assumptions'!$C$94:$G$117,4,0)&gt;0,IF(U$11&gt;=VLOOKUP($G13,'Model Assumptions'!$C$94:$G$117,4,0),1,0),0),0)</f>
        <v>1</v>
      </c>
      <c r="V13">
        <f>IFERROR(IF(VLOOKUP($G13,'Model Assumptions'!$C$94:$G$117,4,0)&gt;0,IF(V$11&gt;=VLOOKUP($G13,'Model Assumptions'!$C$94:$G$117,4,0),1,0),0),0)</f>
        <v>1</v>
      </c>
      <c r="W13">
        <f>IFERROR(IF(VLOOKUP($G13,'Model Assumptions'!$C$94:$G$117,4,0)&gt;0,IF(W$11&gt;=VLOOKUP($G13,'Model Assumptions'!$C$94:$G$117,4,0),1,0),0),0)</f>
        <v>1</v>
      </c>
      <c r="X13">
        <f>IFERROR(IF(VLOOKUP($G13,'Model Assumptions'!$C$94:$G$117,4,0)&gt;0,IF(X$11&gt;=VLOOKUP($G13,'Model Assumptions'!$C$94:$G$117,4,0),1,0),0),0)</f>
        <v>1</v>
      </c>
      <c r="Y13">
        <f>IFERROR(IF(VLOOKUP($G13,'Model Assumptions'!$C$94:$G$117,4,0)&gt;0,IF(Y$11&gt;=VLOOKUP($G13,'Model Assumptions'!$C$94:$G$117,4,0),1,0),0),0)</f>
        <v>1</v>
      </c>
      <c r="Z13">
        <f>IFERROR(IF(VLOOKUP($G13,'Model Assumptions'!$C$94:$G$117,4,0)&gt;0,IF(Z$11&gt;=VLOOKUP($G13,'Model Assumptions'!$C$94:$G$117,4,0),1,0),0),0)</f>
        <v>1</v>
      </c>
      <c r="AA13">
        <f>IFERROR(IF(VLOOKUP($G13,'Model Assumptions'!$C$94:$G$117,4,0)&gt;0,IF(AA$11&gt;=VLOOKUP($G13,'Model Assumptions'!$C$94:$G$117,4,0),1,0),0),0)</f>
        <v>1</v>
      </c>
      <c r="AB13">
        <f>IFERROR(IF(VLOOKUP($G13,'Model Assumptions'!$C$94:$G$117,4,0)&gt;0,IF(AB$11&gt;=VLOOKUP($G13,'Model Assumptions'!$C$94:$G$117,4,0),1,0),0),0)</f>
        <v>1</v>
      </c>
      <c r="AC13">
        <f>IFERROR(IF(VLOOKUP($G13,'Model Assumptions'!$C$94:$G$117,4,0)&gt;0,IF(AC$11&gt;=VLOOKUP($G13,'Model Assumptions'!$C$94:$G$117,4,0),1,0),0),0)</f>
        <v>1</v>
      </c>
      <c r="AD13">
        <f>IFERROR(IF(VLOOKUP($G13,'Model Assumptions'!$C$94:$G$117,4,0)&gt;0,IF(AD$11&gt;=VLOOKUP($G13,'Model Assumptions'!$C$94:$G$117,4,0),1,0),0),0)</f>
        <v>1</v>
      </c>
      <c r="AE13">
        <f>IFERROR(IF(VLOOKUP($G13,'Model Assumptions'!$C$94:$G$117,4,0)&gt;0,IF(AE$11&gt;=VLOOKUP($G13,'Model Assumptions'!$C$94:$G$117,4,0),1,0),0),0)</f>
        <v>1</v>
      </c>
      <c r="AF13">
        <f>IFERROR(IF(VLOOKUP($G13,'Model Assumptions'!$C$94:$G$117,4,0)&gt;0,IF(AF$11&gt;=VLOOKUP($G13,'Model Assumptions'!$C$94:$G$117,4,0),1,0),0),0)</f>
        <v>1</v>
      </c>
      <c r="AG13">
        <f>IFERROR(IF(VLOOKUP($G13,'Model Assumptions'!$C$94:$G$117,4,0)&gt;0,IF(AG$11&gt;=VLOOKUP($G13,'Model Assumptions'!$C$94:$G$117,4,0),1,0),0),0)</f>
        <v>1</v>
      </c>
      <c r="AH13">
        <f>IFERROR(IF(VLOOKUP($G13,'Model Assumptions'!$C$94:$G$117,4,0)&gt;0,IF(AH$11&gt;=VLOOKUP($G13,'Model Assumptions'!$C$94:$G$117,4,0),1,0),0),0)</f>
        <v>1</v>
      </c>
      <c r="AI13">
        <f>IFERROR(IF(VLOOKUP($G13,'Model Assumptions'!$C$94:$G$117,4,0)&gt;0,IF(AI$11&gt;=VLOOKUP($G13,'Model Assumptions'!$C$94:$G$117,4,0),1,0),0),0)</f>
        <v>1</v>
      </c>
      <c r="AJ13">
        <f>IFERROR(IF(VLOOKUP($G13,'Model Assumptions'!$C$94:$G$117,4,0)&gt;0,IF(AJ$11&gt;=VLOOKUP($G13,'Model Assumptions'!$C$94:$G$117,4,0),1,0),0),0)</f>
        <v>1</v>
      </c>
      <c r="AK13">
        <f>IFERROR(IF(VLOOKUP($G13,'Model Assumptions'!$C$94:$G$117,4,0)&gt;0,IF(AK$11&gt;=VLOOKUP($G13,'Model Assumptions'!$C$94:$G$117,4,0),1,0),0),0)</f>
        <v>1</v>
      </c>
      <c r="AL13">
        <f>IFERROR(IF(VLOOKUP($G13,'Model Assumptions'!$C$94:$G$117,4,0)&gt;0,IF(AL$11&gt;=VLOOKUP($G13,'Model Assumptions'!$C$94:$G$117,4,0),1,0),0),0)</f>
        <v>1</v>
      </c>
      <c r="AM13">
        <f>IFERROR(IF(VLOOKUP($G13,'Model Assumptions'!$C$94:$G$117,4,0)&gt;0,IF(AM$11&gt;=VLOOKUP($G13,'Model Assumptions'!$C$94:$G$117,4,0),1,0),0),0)</f>
        <v>1</v>
      </c>
      <c r="AN13">
        <f>IFERROR(IF(VLOOKUP($G13,'Model Assumptions'!$C$94:$G$117,4,0)&gt;0,IF(AN$11&gt;=VLOOKUP($G13,'Model Assumptions'!$C$94:$G$117,4,0),1,0),0),0)</f>
        <v>1</v>
      </c>
      <c r="AO13">
        <f>IFERROR(IF(VLOOKUP($G13,'Model Assumptions'!$C$94:$G$117,4,0)&gt;0,IF(AO$11&gt;=VLOOKUP($G13,'Model Assumptions'!$C$94:$G$117,4,0),1,0),0),0)</f>
        <v>1</v>
      </c>
      <c r="AP13">
        <f>IFERROR(IF(VLOOKUP($G13,'Model Assumptions'!$C$94:$G$117,4,0)&gt;0,IF(AP$11&gt;=VLOOKUP($G13,'Model Assumptions'!$C$94:$G$117,4,0),1,0),0),0)</f>
        <v>1</v>
      </c>
      <c r="AQ13">
        <f>IFERROR(IF(VLOOKUP($G13,'Model Assumptions'!$C$94:$G$117,4,0)&gt;0,IF(AQ$11&gt;=VLOOKUP($G13,'Model Assumptions'!$C$94:$G$117,4,0),1,0),0),0)</f>
        <v>1</v>
      </c>
      <c r="AR13">
        <f>IFERROR(IF(VLOOKUP($G13,'Model Assumptions'!$C$94:$G$117,4,0)&gt;0,IF(AR$11&gt;=VLOOKUP($G13,'Model Assumptions'!$C$94:$G$117,4,0),1,0),0),0)</f>
        <v>1</v>
      </c>
    </row>
    <row r="14" spans="2:44" x14ac:dyDescent="0.25">
      <c r="B14" s="238"/>
      <c r="C14" s="239"/>
      <c r="D14" s="240"/>
      <c r="E14" s="62"/>
      <c r="F14" s="70" t="str">
        <f>IFERROR(VLOOKUP(G14,'Model Assumptions'!$C$95:$D$117,2,0),"-")</f>
        <v>-</v>
      </c>
      <c r="G14" s="42">
        <f>'Model Assumptions'!C97</f>
        <v>0</v>
      </c>
      <c r="H14" s="2"/>
      <c r="I14">
        <f>IFERROR(IF(VLOOKUP($G14,'Model Assumptions'!$C$94:$G$117,4,0)&gt;0,IF(I$11&gt;=VLOOKUP($G14,'Model Assumptions'!$C$94:$G$117,4,0),1,0),0),0)</f>
        <v>0</v>
      </c>
      <c r="J14">
        <f>IFERROR(IF(VLOOKUP($G14,'Model Assumptions'!$C$94:$G$117,4,0)&gt;0,IF(J$11&gt;=VLOOKUP($G14,'Model Assumptions'!$C$94:$G$117,4,0),1,0),0),0)</f>
        <v>0</v>
      </c>
      <c r="K14">
        <f>IFERROR(IF(VLOOKUP($G14,'Model Assumptions'!$C$94:$G$117,4,0)&gt;0,IF(K$11&gt;=VLOOKUP($G14,'Model Assumptions'!$C$94:$G$117,4,0),1,0),0),0)</f>
        <v>0</v>
      </c>
      <c r="L14">
        <f>IFERROR(IF(VLOOKUP($G14,'Model Assumptions'!$C$94:$G$117,4,0)&gt;0,IF(L$11&gt;=VLOOKUP($G14,'Model Assumptions'!$C$94:$G$117,4,0),1,0),0),0)</f>
        <v>0</v>
      </c>
      <c r="M14">
        <f>IFERROR(IF(VLOOKUP($G14,'Model Assumptions'!$C$94:$G$117,4,0)&gt;0,IF(M$11&gt;=VLOOKUP($G14,'Model Assumptions'!$C$94:$G$117,4,0),1,0),0),0)</f>
        <v>0</v>
      </c>
      <c r="N14">
        <f>IFERROR(IF(VLOOKUP($G14,'Model Assumptions'!$C$94:$G$117,4,0)&gt;0,IF(N$11&gt;=VLOOKUP($G14,'Model Assumptions'!$C$94:$G$117,4,0),1,0),0),0)</f>
        <v>0</v>
      </c>
      <c r="O14">
        <f>IFERROR(IF(VLOOKUP($G14,'Model Assumptions'!$C$94:$G$117,4,0)&gt;0,IF(O$11&gt;=VLOOKUP($G14,'Model Assumptions'!$C$94:$G$117,4,0),1,0),0),0)</f>
        <v>0</v>
      </c>
      <c r="P14">
        <f>IFERROR(IF(VLOOKUP($G14,'Model Assumptions'!$C$94:$G$117,4,0)&gt;0,IF(P$11&gt;=VLOOKUP($G14,'Model Assumptions'!$C$94:$G$117,4,0),1,0),0),0)</f>
        <v>0</v>
      </c>
      <c r="Q14">
        <f>IFERROR(IF(VLOOKUP($G14,'Model Assumptions'!$C$94:$G$117,4,0)&gt;0,IF(Q$11&gt;=VLOOKUP($G14,'Model Assumptions'!$C$94:$G$117,4,0),1,0),0),0)</f>
        <v>0</v>
      </c>
      <c r="R14">
        <f>IFERROR(IF(VLOOKUP($G14,'Model Assumptions'!$C$94:$G$117,4,0)&gt;0,IF(R$11&gt;=VLOOKUP($G14,'Model Assumptions'!$C$94:$G$117,4,0),1,0),0),0)</f>
        <v>0</v>
      </c>
      <c r="S14">
        <f>IFERROR(IF(VLOOKUP($G14,'Model Assumptions'!$C$94:$G$117,4,0)&gt;0,IF(S$11&gt;=VLOOKUP($G14,'Model Assumptions'!$C$94:$G$117,4,0),1,0),0),0)</f>
        <v>0</v>
      </c>
      <c r="T14">
        <f>IFERROR(IF(VLOOKUP($G14,'Model Assumptions'!$C$94:$G$117,4,0)&gt;0,IF(T$11&gt;=VLOOKUP($G14,'Model Assumptions'!$C$94:$G$117,4,0),1,0),0),0)</f>
        <v>0</v>
      </c>
      <c r="U14">
        <f>IFERROR(IF(VLOOKUP($G14,'Model Assumptions'!$C$94:$G$117,4,0)&gt;0,IF(U$11&gt;=VLOOKUP($G14,'Model Assumptions'!$C$94:$G$117,4,0),1,0),0),0)</f>
        <v>0</v>
      </c>
      <c r="V14">
        <f>IFERROR(IF(VLOOKUP($G14,'Model Assumptions'!$C$94:$G$117,4,0)&gt;0,IF(V$11&gt;=VLOOKUP($G14,'Model Assumptions'!$C$94:$G$117,4,0),1,0),0),0)</f>
        <v>0</v>
      </c>
      <c r="W14">
        <f>IFERROR(IF(VLOOKUP($G14,'Model Assumptions'!$C$94:$G$117,4,0)&gt;0,IF(W$11&gt;=VLOOKUP($G14,'Model Assumptions'!$C$94:$G$117,4,0),1,0),0),0)</f>
        <v>0</v>
      </c>
      <c r="X14">
        <f>IFERROR(IF(VLOOKUP($G14,'Model Assumptions'!$C$94:$G$117,4,0)&gt;0,IF(X$11&gt;=VLOOKUP($G14,'Model Assumptions'!$C$94:$G$117,4,0),1,0),0),0)</f>
        <v>0</v>
      </c>
      <c r="Y14">
        <f>IFERROR(IF(VLOOKUP($G14,'Model Assumptions'!$C$94:$G$117,4,0)&gt;0,IF(Y$11&gt;=VLOOKUP($G14,'Model Assumptions'!$C$94:$G$117,4,0),1,0),0),0)</f>
        <v>0</v>
      </c>
      <c r="Z14">
        <f>IFERROR(IF(VLOOKUP($G14,'Model Assumptions'!$C$94:$G$117,4,0)&gt;0,IF(Z$11&gt;=VLOOKUP($G14,'Model Assumptions'!$C$94:$G$117,4,0),1,0),0),0)</f>
        <v>0</v>
      </c>
      <c r="AA14">
        <f>IFERROR(IF(VLOOKUP($G14,'Model Assumptions'!$C$94:$G$117,4,0)&gt;0,IF(AA$11&gt;=VLOOKUP($G14,'Model Assumptions'!$C$94:$G$117,4,0),1,0),0),0)</f>
        <v>0</v>
      </c>
      <c r="AB14">
        <f>IFERROR(IF(VLOOKUP($G14,'Model Assumptions'!$C$94:$G$117,4,0)&gt;0,IF(AB$11&gt;=VLOOKUP($G14,'Model Assumptions'!$C$94:$G$117,4,0),1,0),0),0)</f>
        <v>0</v>
      </c>
      <c r="AC14">
        <f>IFERROR(IF(VLOOKUP($G14,'Model Assumptions'!$C$94:$G$117,4,0)&gt;0,IF(AC$11&gt;=VLOOKUP($G14,'Model Assumptions'!$C$94:$G$117,4,0),1,0),0),0)</f>
        <v>0</v>
      </c>
      <c r="AD14">
        <f>IFERROR(IF(VLOOKUP($G14,'Model Assumptions'!$C$94:$G$117,4,0)&gt;0,IF(AD$11&gt;=VLOOKUP($G14,'Model Assumptions'!$C$94:$G$117,4,0),1,0),0),0)</f>
        <v>0</v>
      </c>
      <c r="AE14">
        <f>IFERROR(IF(VLOOKUP($G14,'Model Assumptions'!$C$94:$G$117,4,0)&gt;0,IF(AE$11&gt;=VLOOKUP($G14,'Model Assumptions'!$C$94:$G$117,4,0),1,0),0),0)</f>
        <v>0</v>
      </c>
      <c r="AF14">
        <f>IFERROR(IF(VLOOKUP($G14,'Model Assumptions'!$C$94:$G$117,4,0)&gt;0,IF(AF$11&gt;=VLOOKUP($G14,'Model Assumptions'!$C$94:$G$117,4,0),1,0),0),0)</f>
        <v>0</v>
      </c>
      <c r="AG14">
        <f>IFERROR(IF(VLOOKUP($G14,'Model Assumptions'!$C$94:$G$117,4,0)&gt;0,IF(AG$11&gt;=VLOOKUP($G14,'Model Assumptions'!$C$94:$G$117,4,0),1,0),0),0)</f>
        <v>0</v>
      </c>
      <c r="AH14">
        <f>IFERROR(IF(VLOOKUP($G14,'Model Assumptions'!$C$94:$G$117,4,0)&gt;0,IF(AH$11&gt;=VLOOKUP($G14,'Model Assumptions'!$C$94:$G$117,4,0),1,0),0),0)</f>
        <v>0</v>
      </c>
      <c r="AI14">
        <f>IFERROR(IF(VLOOKUP($G14,'Model Assumptions'!$C$94:$G$117,4,0)&gt;0,IF(AI$11&gt;=VLOOKUP($G14,'Model Assumptions'!$C$94:$G$117,4,0),1,0),0),0)</f>
        <v>0</v>
      </c>
      <c r="AJ14">
        <f>IFERROR(IF(VLOOKUP($G14,'Model Assumptions'!$C$94:$G$117,4,0)&gt;0,IF(AJ$11&gt;=VLOOKUP($G14,'Model Assumptions'!$C$94:$G$117,4,0),1,0),0),0)</f>
        <v>0</v>
      </c>
      <c r="AK14">
        <f>IFERROR(IF(VLOOKUP($G14,'Model Assumptions'!$C$94:$G$117,4,0)&gt;0,IF(AK$11&gt;=VLOOKUP($G14,'Model Assumptions'!$C$94:$G$117,4,0),1,0),0),0)</f>
        <v>0</v>
      </c>
      <c r="AL14">
        <f>IFERROR(IF(VLOOKUP($G14,'Model Assumptions'!$C$94:$G$117,4,0)&gt;0,IF(AL$11&gt;=VLOOKUP($G14,'Model Assumptions'!$C$94:$G$117,4,0),1,0),0),0)</f>
        <v>0</v>
      </c>
      <c r="AM14">
        <f>IFERROR(IF(VLOOKUP($G14,'Model Assumptions'!$C$94:$G$117,4,0)&gt;0,IF(AM$11&gt;=VLOOKUP($G14,'Model Assumptions'!$C$94:$G$117,4,0),1,0),0),0)</f>
        <v>0</v>
      </c>
      <c r="AN14">
        <f>IFERROR(IF(VLOOKUP($G14,'Model Assumptions'!$C$94:$G$117,4,0)&gt;0,IF(AN$11&gt;=VLOOKUP($G14,'Model Assumptions'!$C$94:$G$117,4,0),1,0),0),0)</f>
        <v>0</v>
      </c>
      <c r="AO14">
        <f>IFERROR(IF(VLOOKUP($G14,'Model Assumptions'!$C$94:$G$117,4,0)&gt;0,IF(AO$11&gt;=VLOOKUP($G14,'Model Assumptions'!$C$94:$G$117,4,0),1,0),0),0)</f>
        <v>0</v>
      </c>
      <c r="AP14">
        <f>IFERROR(IF(VLOOKUP($G14,'Model Assumptions'!$C$94:$G$117,4,0)&gt;0,IF(AP$11&gt;=VLOOKUP($G14,'Model Assumptions'!$C$94:$G$117,4,0),1,0),0),0)</f>
        <v>0</v>
      </c>
      <c r="AQ14">
        <f>IFERROR(IF(VLOOKUP($G14,'Model Assumptions'!$C$94:$G$117,4,0)&gt;0,IF(AQ$11&gt;=VLOOKUP($G14,'Model Assumptions'!$C$94:$G$117,4,0),1,0),0),0)</f>
        <v>0</v>
      </c>
      <c r="AR14">
        <f>IFERROR(IF(VLOOKUP($G14,'Model Assumptions'!$C$94:$G$117,4,0)&gt;0,IF(AR$11&gt;=VLOOKUP($G14,'Model Assumptions'!$C$94:$G$117,4,0),1,0),0),0)</f>
        <v>0</v>
      </c>
    </row>
    <row r="15" spans="2:44" x14ac:dyDescent="0.25">
      <c r="B15" s="238"/>
      <c r="C15" s="239"/>
      <c r="D15" s="240"/>
      <c r="E15" s="62"/>
      <c r="F15" s="70" t="str">
        <f>IFERROR(VLOOKUP(G15,'Model Assumptions'!$C$95:$D$117,2,0),"-")</f>
        <v>-</v>
      </c>
      <c r="G15" s="42">
        <f>'Model Assumptions'!C98</f>
        <v>0</v>
      </c>
      <c r="H15" s="2"/>
      <c r="I15">
        <f>IFERROR(IF(VLOOKUP($G15,'Model Assumptions'!$C$94:$G$117,4,0)&gt;0,IF(I$11&gt;=VLOOKUP($G15,'Model Assumptions'!$C$94:$G$117,4,0),1,0),0),0)</f>
        <v>0</v>
      </c>
      <c r="J15">
        <f>IFERROR(IF(VLOOKUP($G15,'Model Assumptions'!$C$94:$G$117,4,0)&gt;0,IF(J$11&gt;=VLOOKUP($G15,'Model Assumptions'!$C$94:$G$117,4,0),1,0),0),0)</f>
        <v>0</v>
      </c>
      <c r="K15">
        <f>IFERROR(IF(VLOOKUP($G15,'Model Assumptions'!$C$94:$G$117,4,0)&gt;0,IF(K$11&gt;=VLOOKUP($G15,'Model Assumptions'!$C$94:$G$117,4,0),1,0),0),0)</f>
        <v>0</v>
      </c>
      <c r="L15">
        <f>IFERROR(IF(VLOOKUP($G15,'Model Assumptions'!$C$94:$G$117,4,0)&gt;0,IF(L$11&gt;=VLOOKUP($G15,'Model Assumptions'!$C$94:$G$117,4,0),1,0),0),0)</f>
        <v>0</v>
      </c>
      <c r="M15">
        <f>IFERROR(IF(VLOOKUP($G15,'Model Assumptions'!$C$94:$G$117,4,0)&gt;0,IF(M$11&gt;=VLOOKUP($G15,'Model Assumptions'!$C$94:$G$117,4,0),1,0),0),0)</f>
        <v>0</v>
      </c>
      <c r="N15">
        <f>IFERROR(IF(VLOOKUP($G15,'Model Assumptions'!$C$94:$G$117,4,0)&gt;0,IF(N$11&gt;=VLOOKUP($G15,'Model Assumptions'!$C$94:$G$117,4,0),1,0),0),0)</f>
        <v>0</v>
      </c>
      <c r="O15">
        <f>IFERROR(IF(VLOOKUP($G15,'Model Assumptions'!$C$94:$G$117,4,0)&gt;0,IF(O$11&gt;=VLOOKUP($G15,'Model Assumptions'!$C$94:$G$117,4,0),1,0),0),0)</f>
        <v>0</v>
      </c>
      <c r="P15">
        <f>IFERROR(IF(VLOOKUP($G15,'Model Assumptions'!$C$94:$G$117,4,0)&gt;0,IF(P$11&gt;=VLOOKUP($G15,'Model Assumptions'!$C$94:$G$117,4,0),1,0),0),0)</f>
        <v>0</v>
      </c>
      <c r="Q15">
        <f>IFERROR(IF(VLOOKUP($G15,'Model Assumptions'!$C$94:$G$117,4,0)&gt;0,IF(Q$11&gt;=VLOOKUP($G15,'Model Assumptions'!$C$94:$G$117,4,0),1,0),0),0)</f>
        <v>0</v>
      </c>
      <c r="R15">
        <f>IFERROR(IF(VLOOKUP($G15,'Model Assumptions'!$C$94:$G$117,4,0)&gt;0,IF(R$11&gt;=VLOOKUP($G15,'Model Assumptions'!$C$94:$G$117,4,0),1,0),0),0)</f>
        <v>0</v>
      </c>
      <c r="S15">
        <f>IFERROR(IF(VLOOKUP($G15,'Model Assumptions'!$C$94:$G$117,4,0)&gt;0,IF(S$11&gt;=VLOOKUP($G15,'Model Assumptions'!$C$94:$G$117,4,0),1,0),0),0)</f>
        <v>0</v>
      </c>
      <c r="T15">
        <f>IFERROR(IF(VLOOKUP($G15,'Model Assumptions'!$C$94:$G$117,4,0)&gt;0,IF(T$11&gt;=VLOOKUP($G15,'Model Assumptions'!$C$94:$G$117,4,0),1,0),0),0)</f>
        <v>0</v>
      </c>
      <c r="U15">
        <f>IFERROR(IF(VLOOKUP($G15,'Model Assumptions'!$C$94:$G$117,4,0)&gt;0,IF(U$11&gt;=VLOOKUP($G15,'Model Assumptions'!$C$94:$G$117,4,0),1,0),0),0)</f>
        <v>0</v>
      </c>
      <c r="V15">
        <f>IFERROR(IF(VLOOKUP($G15,'Model Assumptions'!$C$94:$G$117,4,0)&gt;0,IF(V$11&gt;=VLOOKUP($G15,'Model Assumptions'!$C$94:$G$117,4,0),1,0),0),0)</f>
        <v>0</v>
      </c>
      <c r="W15">
        <f>IFERROR(IF(VLOOKUP($G15,'Model Assumptions'!$C$94:$G$117,4,0)&gt;0,IF(W$11&gt;=VLOOKUP($G15,'Model Assumptions'!$C$94:$G$117,4,0),1,0),0),0)</f>
        <v>0</v>
      </c>
      <c r="X15">
        <f>IFERROR(IF(VLOOKUP($G15,'Model Assumptions'!$C$94:$G$117,4,0)&gt;0,IF(X$11&gt;=VLOOKUP($G15,'Model Assumptions'!$C$94:$G$117,4,0),1,0),0),0)</f>
        <v>0</v>
      </c>
      <c r="Y15">
        <f>IFERROR(IF(VLOOKUP($G15,'Model Assumptions'!$C$94:$G$117,4,0)&gt;0,IF(Y$11&gt;=VLOOKUP($G15,'Model Assumptions'!$C$94:$G$117,4,0),1,0),0),0)</f>
        <v>0</v>
      </c>
      <c r="Z15">
        <f>IFERROR(IF(VLOOKUP($G15,'Model Assumptions'!$C$94:$G$117,4,0)&gt;0,IF(Z$11&gt;=VLOOKUP($G15,'Model Assumptions'!$C$94:$G$117,4,0),1,0),0),0)</f>
        <v>0</v>
      </c>
      <c r="AA15">
        <f>IFERROR(IF(VLOOKUP($G15,'Model Assumptions'!$C$94:$G$117,4,0)&gt;0,IF(AA$11&gt;=VLOOKUP($G15,'Model Assumptions'!$C$94:$G$117,4,0),1,0),0),0)</f>
        <v>0</v>
      </c>
      <c r="AB15">
        <f>IFERROR(IF(VLOOKUP($G15,'Model Assumptions'!$C$94:$G$117,4,0)&gt;0,IF(AB$11&gt;=VLOOKUP($G15,'Model Assumptions'!$C$94:$G$117,4,0),1,0),0),0)</f>
        <v>0</v>
      </c>
      <c r="AC15">
        <f>IFERROR(IF(VLOOKUP($G15,'Model Assumptions'!$C$94:$G$117,4,0)&gt;0,IF(AC$11&gt;=VLOOKUP($G15,'Model Assumptions'!$C$94:$G$117,4,0),1,0),0),0)</f>
        <v>0</v>
      </c>
      <c r="AD15">
        <f>IFERROR(IF(VLOOKUP($G15,'Model Assumptions'!$C$94:$G$117,4,0)&gt;0,IF(AD$11&gt;=VLOOKUP($G15,'Model Assumptions'!$C$94:$G$117,4,0),1,0),0),0)</f>
        <v>0</v>
      </c>
      <c r="AE15">
        <f>IFERROR(IF(VLOOKUP($G15,'Model Assumptions'!$C$94:$G$117,4,0)&gt;0,IF(AE$11&gt;=VLOOKUP($G15,'Model Assumptions'!$C$94:$G$117,4,0),1,0),0),0)</f>
        <v>0</v>
      </c>
      <c r="AF15">
        <f>IFERROR(IF(VLOOKUP($G15,'Model Assumptions'!$C$94:$G$117,4,0)&gt;0,IF(AF$11&gt;=VLOOKUP($G15,'Model Assumptions'!$C$94:$G$117,4,0),1,0),0),0)</f>
        <v>0</v>
      </c>
      <c r="AG15">
        <f>IFERROR(IF(VLOOKUP($G15,'Model Assumptions'!$C$94:$G$117,4,0)&gt;0,IF(AG$11&gt;=VLOOKUP($G15,'Model Assumptions'!$C$94:$G$117,4,0),1,0),0),0)</f>
        <v>0</v>
      </c>
      <c r="AH15">
        <f>IFERROR(IF(VLOOKUP($G15,'Model Assumptions'!$C$94:$G$117,4,0)&gt;0,IF(AH$11&gt;=VLOOKUP($G15,'Model Assumptions'!$C$94:$G$117,4,0),1,0),0),0)</f>
        <v>0</v>
      </c>
      <c r="AI15">
        <f>IFERROR(IF(VLOOKUP($G15,'Model Assumptions'!$C$94:$G$117,4,0)&gt;0,IF(AI$11&gt;=VLOOKUP($G15,'Model Assumptions'!$C$94:$G$117,4,0),1,0),0),0)</f>
        <v>0</v>
      </c>
      <c r="AJ15">
        <f>IFERROR(IF(VLOOKUP($G15,'Model Assumptions'!$C$94:$G$117,4,0)&gt;0,IF(AJ$11&gt;=VLOOKUP($G15,'Model Assumptions'!$C$94:$G$117,4,0),1,0),0),0)</f>
        <v>0</v>
      </c>
      <c r="AK15">
        <f>IFERROR(IF(VLOOKUP($G15,'Model Assumptions'!$C$94:$G$117,4,0)&gt;0,IF(AK$11&gt;=VLOOKUP($G15,'Model Assumptions'!$C$94:$G$117,4,0),1,0),0),0)</f>
        <v>0</v>
      </c>
      <c r="AL15">
        <f>IFERROR(IF(VLOOKUP($G15,'Model Assumptions'!$C$94:$G$117,4,0)&gt;0,IF(AL$11&gt;=VLOOKUP($G15,'Model Assumptions'!$C$94:$G$117,4,0),1,0),0),0)</f>
        <v>0</v>
      </c>
      <c r="AM15">
        <f>IFERROR(IF(VLOOKUP($G15,'Model Assumptions'!$C$94:$G$117,4,0)&gt;0,IF(AM$11&gt;=VLOOKUP($G15,'Model Assumptions'!$C$94:$G$117,4,0),1,0),0),0)</f>
        <v>0</v>
      </c>
      <c r="AN15">
        <f>IFERROR(IF(VLOOKUP($G15,'Model Assumptions'!$C$94:$G$117,4,0)&gt;0,IF(AN$11&gt;=VLOOKUP($G15,'Model Assumptions'!$C$94:$G$117,4,0),1,0),0),0)</f>
        <v>0</v>
      </c>
      <c r="AO15">
        <f>IFERROR(IF(VLOOKUP($G15,'Model Assumptions'!$C$94:$G$117,4,0)&gt;0,IF(AO$11&gt;=VLOOKUP($G15,'Model Assumptions'!$C$94:$G$117,4,0),1,0),0),0)</f>
        <v>0</v>
      </c>
      <c r="AP15">
        <f>IFERROR(IF(VLOOKUP($G15,'Model Assumptions'!$C$94:$G$117,4,0)&gt;0,IF(AP$11&gt;=VLOOKUP($G15,'Model Assumptions'!$C$94:$G$117,4,0),1,0),0),0)</f>
        <v>0</v>
      </c>
      <c r="AQ15">
        <f>IFERROR(IF(VLOOKUP($G15,'Model Assumptions'!$C$94:$G$117,4,0)&gt;0,IF(AQ$11&gt;=VLOOKUP($G15,'Model Assumptions'!$C$94:$G$117,4,0),1,0),0),0)</f>
        <v>0</v>
      </c>
      <c r="AR15">
        <f>IFERROR(IF(VLOOKUP($G15,'Model Assumptions'!$C$94:$G$117,4,0)&gt;0,IF(AR$11&gt;=VLOOKUP($G15,'Model Assumptions'!$C$94:$G$117,4,0),1,0),0),0)</f>
        <v>0</v>
      </c>
    </row>
    <row r="16" spans="2:44" x14ac:dyDescent="0.25">
      <c r="B16" s="238"/>
      <c r="C16" s="239"/>
      <c r="D16" s="240"/>
      <c r="E16" s="62"/>
      <c r="F16" s="70" t="str">
        <f>IFERROR(VLOOKUP(G16,'Model Assumptions'!$C$95:$D$117,2,0),"-")</f>
        <v>-</v>
      </c>
      <c r="G16" s="42">
        <f>'Model Assumptions'!C99</f>
        <v>0</v>
      </c>
      <c r="H16" s="2"/>
      <c r="I16">
        <f>IFERROR(IF(VLOOKUP($G16,'Model Assumptions'!$C$94:$G$117,4,0)&gt;0,IF(I$11&gt;=VLOOKUP($G16,'Model Assumptions'!$C$94:$G$117,4,0),1,0),0),0)</f>
        <v>0</v>
      </c>
      <c r="J16">
        <f>IFERROR(IF(VLOOKUP($G16,'Model Assumptions'!$C$94:$G$117,4,0)&gt;0,IF(J$11&gt;=VLOOKUP($G16,'Model Assumptions'!$C$94:$G$117,4,0),1,0),0),0)</f>
        <v>0</v>
      </c>
      <c r="K16">
        <f>IFERROR(IF(VLOOKUP($G16,'Model Assumptions'!$C$94:$G$117,4,0)&gt;0,IF(K$11&gt;=VLOOKUP($G16,'Model Assumptions'!$C$94:$G$117,4,0),1,0),0),0)</f>
        <v>0</v>
      </c>
      <c r="L16">
        <f>IFERROR(IF(VLOOKUP($G16,'Model Assumptions'!$C$94:$G$117,4,0)&gt;0,IF(L$11&gt;=VLOOKUP($G16,'Model Assumptions'!$C$94:$G$117,4,0),1,0),0),0)</f>
        <v>0</v>
      </c>
      <c r="M16">
        <f>IFERROR(IF(VLOOKUP($G16,'Model Assumptions'!$C$94:$G$117,4,0)&gt;0,IF(M$11&gt;=VLOOKUP($G16,'Model Assumptions'!$C$94:$G$117,4,0),1,0),0),0)</f>
        <v>0</v>
      </c>
      <c r="N16">
        <f>IFERROR(IF(VLOOKUP($G16,'Model Assumptions'!$C$94:$G$117,4,0)&gt;0,IF(N$11&gt;=VLOOKUP($G16,'Model Assumptions'!$C$94:$G$117,4,0),1,0),0),0)</f>
        <v>0</v>
      </c>
      <c r="O16">
        <f>IFERROR(IF(VLOOKUP($G16,'Model Assumptions'!$C$94:$G$117,4,0)&gt;0,IF(O$11&gt;=VLOOKUP($G16,'Model Assumptions'!$C$94:$G$117,4,0),1,0),0),0)</f>
        <v>0</v>
      </c>
      <c r="P16">
        <f>IFERROR(IF(VLOOKUP($G16,'Model Assumptions'!$C$94:$G$117,4,0)&gt;0,IF(P$11&gt;=VLOOKUP($G16,'Model Assumptions'!$C$94:$G$117,4,0),1,0),0),0)</f>
        <v>0</v>
      </c>
      <c r="Q16">
        <f>IFERROR(IF(VLOOKUP($G16,'Model Assumptions'!$C$94:$G$117,4,0)&gt;0,IF(Q$11&gt;=VLOOKUP($G16,'Model Assumptions'!$C$94:$G$117,4,0),1,0),0),0)</f>
        <v>0</v>
      </c>
      <c r="R16">
        <f>IFERROR(IF(VLOOKUP($G16,'Model Assumptions'!$C$94:$G$117,4,0)&gt;0,IF(R$11&gt;=VLOOKUP($G16,'Model Assumptions'!$C$94:$G$117,4,0),1,0),0),0)</f>
        <v>0</v>
      </c>
      <c r="S16">
        <f>IFERROR(IF(VLOOKUP($G16,'Model Assumptions'!$C$94:$G$117,4,0)&gt;0,IF(S$11&gt;=VLOOKUP($G16,'Model Assumptions'!$C$94:$G$117,4,0),1,0),0),0)</f>
        <v>0</v>
      </c>
      <c r="T16">
        <f>IFERROR(IF(VLOOKUP($G16,'Model Assumptions'!$C$94:$G$117,4,0)&gt;0,IF(T$11&gt;=VLOOKUP($G16,'Model Assumptions'!$C$94:$G$117,4,0),1,0),0),0)</f>
        <v>0</v>
      </c>
      <c r="U16">
        <f>IFERROR(IF(VLOOKUP($G16,'Model Assumptions'!$C$94:$G$117,4,0)&gt;0,IF(U$11&gt;=VLOOKUP($G16,'Model Assumptions'!$C$94:$G$117,4,0),1,0),0),0)</f>
        <v>0</v>
      </c>
      <c r="V16">
        <f>IFERROR(IF(VLOOKUP($G16,'Model Assumptions'!$C$94:$G$117,4,0)&gt;0,IF(V$11&gt;=VLOOKUP($G16,'Model Assumptions'!$C$94:$G$117,4,0),1,0),0),0)</f>
        <v>0</v>
      </c>
      <c r="W16">
        <f>IFERROR(IF(VLOOKUP($G16,'Model Assumptions'!$C$94:$G$117,4,0)&gt;0,IF(W$11&gt;=VLOOKUP($G16,'Model Assumptions'!$C$94:$G$117,4,0),1,0),0),0)</f>
        <v>0</v>
      </c>
      <c r="X16">
        <f>IFERROR(IF(VLOOKUP($G16,'Model Assumptions'!$C$94:$G$117,4,0)&gt;0,IF(X$11&gt;=VLOOKUP($G16,'Model Assumptions'!$C$94:$G$117,4,0),1,0),0),0)</f>
        <v>0</v>
      </c>
      <c r="Y16">
        <f>IFERROR(IF(VLOOKUP($G16,'Model Assumptions'!$C$94:$G$117,4,0)&gt;0,IF(Y$11&gt;=VLOOKUP($G16,'Model Assumptions'!$C$94:$G$117,4,0),1,0),0),0)</f>
        <v>0</v>
      </c>
      <c r="Z16">
        <f>IFERROR(IF(VLOOKUP($G16,'Model Assumptions'!$C$94:$G$117,4,0)&gt;0,IF(Z$11&gt;=VLOOKUP($G16,'Model Assumptions'!$C$94:$G$117,4,0),1,0),0),0)</f>
        <v>0</v>
      </c>
      <c r="AA16">
        <f>IFERROR(IF(VLOOKUP($G16,'Model Assumptions'!$C$94:$G$117,4,0)&gt;0,IF(AA$11&gt;=VLOOKUP($G16,'Model Assumptions'!$C$94:$G$117,4,0),1,0),0),0)</f>
        <v>0</v>
      </c>
      <c r="AB16">
        <f>IFERROR(IF(VLOOKUP($G16,'Model Assumptions'!$C$94:$G$117,4,0)&gt;0,IF(AB$11&gt;=VLOOKUP($G16,'Model Assumptions'!$C$94:$G$117,4,0),1,0),0),0)</f>
        <v>0</v>
      </c>
      <c r="AC16">
        <f>IFERROR(IF(VLOOKUP($G16,'Model Assumptions'!$C$94:$G$117,4,0)&gt;0,IF(AC$11&gt;=VLOOKUP($G16,'Model Assumptions'!$C$94:$G$117,4,0),1,0),0),0)</f>
        <v>0</v>
      </c>
      <c r="AD16">
        <f>IFERROR(IF(VLOOKUP($G16,'Model Assumptions'!$C$94:$G$117,4,0)&gt;0,IF(AD$11&gt;=VLOOKUP($G16,'Model Assumptions'!$C$94:$G$117,4,0),1,0),0),0)</f>
        <v>0</v>
      </c>
      <c r="AE16">
        <f>IFERROR(IF(VLOOKUP($G16,'Model Assumptions'!$C$94:$G$117,4,0)&gt;0,IF(AE$11&gt;=VLOOKUP($G16,'Model Assumptions'!$C$94:$G$117,4,0),1,0),0),0)</f>
        <v>0</v>
      </c>
      <c r="AF16">
        <f>IFERROR(IF(VLOOKUP($G16,'Model Assumptions'!$C$94:$G$117,4,0)&gt;0,IF(AF$11&gt;=VLOOKUP($G16,'Model Assumptions'!$C$94:$G$117,4,0),1,0),0),0)</f>
        <v>0</v>
      </c>
      <c r="AG16">
        <f>IFERROR(IF(VLOOKUP($G16,'Model Assumptions'!$C$94:$G$117,4,0)&gt;0,IF(AG$11&gt;=VLOOKUP($G16,'Model Assumptions'!$C$94:$G$117,4,0),1,0),0),0)</f>
        <v>0</v>
      </c>
      <c r="AH16">
        <f>IFERROR(IF(VLOOKUP($G16,'Model Assumptions'!$C$94:$G$117,4,0)&gt;0,IF(AH$11&gt;=VLOOKUP($G16,'Model Assumptions'!$C$94:$G$117,4,0),1,0),0),0)</f>
        <v>0</v>
      </c>
      <c r="AI16">
        <f>IFERROR(IF(VLOOKUP($G16,'Model Assumptions'!$C$94:$G$117,4,0)&gt;0,IF(AI$11&gt;=VLOOKUP($G16,'Model Assumptions'!$C$94:$G$117,4,0),1,0),0),0)</f>
        <v>0</v>
      </c>
      <c r="AJ16">
        <f>IFERROR(IF(VLOOKUP($G16,'Model Assumptions'!$C$94:$G$117,4,0)&gt;0,IF(AJ$11&gt;=VLOOKUP($G16,'Model Assumptions'!$C$94:$G$117,4,0),1,0),0),0)</f>
        <v>0</v>
      </c>
      <c r="AK16">
        <f>IFERROR(IF(VLOOKUP($G16,'Model Assumptions'!$C$94:$G$117,4,0)&gt;0,IF(AK$11&gt;=VLOOKUP($G16,'Model Assumptions'!$C$94:$G$117,4,0),1,0),0),0)</f>
        <v>0</v>
      </c>
      <c r="AL16">
        <f>IFERROR(IF(VLOOKUP($G16,'Model Assumptions'!$C$94:$G$117,4,0)&gt;0,IF(AL$11&gt;=VLOOKUP($G16,'Model Assumptions'!$C$94:$G$117,4,0),1,0),0),0)</f>
        <v>0</v>
      </c>
      <c r="AM16">
        <f>IFERROR(IF(VLOOKUP($G16,'Model Assumptions'!$C$94:$G$117,4,0)&gt;0,IF(AM$11&gt;=VLOOKUP($G16,'Model Assumptions'!$C$94:$G$117,4,0),1,0),0),0)</f>
        <v>0</v>
      </c>
      <c r="AN16">
        <f>IFERROR(IF(VLOOKUP($G16,'Model Assumptions'!$C$94:$G$117,4,0)&gt;0,IF(AN$11&gt;=VLOOKUP($G16,'Model Assumptions'!$C$94:$G$117,4,0),1,0),0),0)</f>
        <v>0</v>
      </c>
      <c r="AO16">
        <f>IFERROR(IF(VLOOKUP($G16,'Model Assumptions'!$C$94:$G$117,4,0)&gt;0,IF(AO$11&gt;=VLOOKUP($G16,'Model Assumptions'!$C$94:$G$117,4,0),1,0),0),0)</f>
        <v>0</v>
      </c>
      <c r="AP16">
        <f>IFERROR(IF(VLOOKUP($G16,'Model Assumptions'!$C$94:$G$117,4,0)&gt;0,IF(AP$11&gt;=VLOOKUP($G16,'Model Assumptions'!$C$94:$G$117,4,0),1,0),0),0)</f>
        <v>0</v>
      </c>
      <c r="AQ16">
        <f>IFERROR(IF(VLOOKUP($G16,'Model Assumptions'!$C$94:$G$117,4,0)&gt;0,IF(AQ$11&gt;=VLOOKUP($G16,'Model Assumptions'!$C$94:$G$117,4,0),1,0),0),0)</f>
        <v>0</v>
      </c>
      <c r="AR16">
        <f>IFERROR(IF(VLOOKUP($G16,'Model Assumptions'!$C$94:$G$117,4,0)&gt;0,IF(AR$11&gt;=VLOOKUP($G16,'Model Assumptions'!$C$94:$G$117,4,0),1,0),0),0)</f>
        <v>0</v>
      </c>
    </row>
    <row r="17" spans="2:44" x14ac:dyDescent="0.25">
      <c r="B17" s="238"/>
      <c r="C17" s="239"/>
      <c r="D17" s="240"/>
      <c r="E17" s="62"/>
      <c r="F17" s="70" t="str">
        <f>IFERROR(VLOOKUP(G17,'Model Assumptions'!$C$95:$D$117,2,0),"-")</f>
        <v>-</v>
      </c>
      <c r="G17" s="42">
        <f>'Model Assumptions'!C100</f>
        <v>0</v>
      </c>
      <c r="H17" s="2"/>
      <c r="I17">
        <f>IFERROR(IF(VLOOKUP($G17,'Model Assumptions'!$C$94:$G$117,4,0)&gt;0,IF(I$11&gt;=VLOOKUP($G17,'Model Assumptions'!$C$94:$G$117,4,0),1,0),0),0)</f>
        <v>0</v>
      </c>
      <c r="J17">
        <f>IFERROR(IF(VLOOKUP($G17,'Model Assumptions'!$C$94:$G$117,4,0)&gt;0,IF(J$11&gt;=VLOOKUP($G17,'Model Assumptions'!$C$94:$G$117,4,0),1,0),0),0)</f>
        <v>0</v>
      </c>
      <c r="K17">
        <f>IFERROR(IF(VLOOKUP($G17,'Model Assumptions'!$C$94:$G$117,4,0)&gt;0,IF(K$11&gt;=VLOOKUP($G17,'Model Assumptions'!$C$94:$G$117,4,0),1,0),0),0)</f>
        <v>0</v>
      </c>
      <c r="L17">
        <f>IFERROR(IF(VLOOKUP($G17,'Model Assumptions'!$C$94:$G$117,4,0)&gt;0,IF(L$11&gt;=VLOOKUP($G17,'Model Assumptions'!$C$94:$G$117,4,0),1,0),0),0)</f>
        <v>0</v>
      </c>
      <c r="M17">
        <f>IFERROR(IF(VLOOKUP($G17,'Model Assumptions'!$C$94:$G$117,4,0)&gt;0,IF(M$11&gt;=VLOOKUP($G17,'Model Assumptions'!$C$94:$G$117,4,0),1,0),0),0)</f>
        <v>0</v>
      </c>
      <c r="N17">
        <f>IFERROR(IF(VLOOKUP($G17,'Model Assumptions'!$C$94:$G$117,4,0)&gt;0,IF(N$11&gt;=VLOOKUP($G17,'Model Assumptions'!$C$94:$G$117,4,0),1,0),0),0)</f>
        <v>0</v>
      </c>
      <c r="O17">
        <f>IFERROR(IF(VLOOKUP($G17,'Model Assumptions'!$C$94:$G$117,4,0)&gt;0,IF(O$11&gt;=VLOOKUP($G17,'Model Assumptions'!$C$94:$G$117,4,0),1,0),0),0)</f>
        <v>0</v>
      </c>
      <c r="P17">
        <f>IFERROR(IF(VLOOKUP($G17,'Model Assumptions'!$C$94:$G$117,4,0)&gt;0,IF(P$11&gt;=VLOOKUP($G17,'Model Assumptions'!$C$94:$G$117,4,0),1,0),0),0)</f>
        <v>0</v>
      </c>
      <c r="Q17">
        <f>IFERROR(IF(VLOOKUP($G17,'Model Assumptions'!$C$94:$G$117,4,0)&gt;0,IF(Q$11&gt;=VLOOKUP($G17,'Model Assumptions'!$C$94:$G$117,4,0),1,0),0),0)</f>
        <v>0</v>
      </c>
      <c r="R17">
        <f>IFERROR(IF(VLOOKUP($G17,'Model Assumptions'!$C$94:$G$117,4,0)&gt;0,IF(R$11&gt;=VLOOKUP($G17,'Model Assumptions'!$C$94:$G$117,4,0),1,0),0),0)</f>
        <v>0</v>
      </c>
      <c r="S17">
        <f>IFERROR(IF(VLOOKUP($G17,'Model Assumptions'!$C$94:$G$117,4,0)&gt;0,IF(S$11&gt;=VLOOKUP($G17,'Model Assumptions'!$C$94:$G$117,4,0),1,0),0),0)</f>
        <v>0</v>
      </c>
      <c r="T17">
        <f>IFERROR(IF(VLOOKUP($G17,'Model Assumptions'!$C$94:$G$117,4,0)&gt;0,IF(T$11&gt;=VLOOKUP($G17,'Model Assumptions'!$C$94:$G$117,4,0),1,0),0),0)</f>
        <v>0</v>
      </c>
      <c r="U17">
        <f>IFERROR(IF(VLOOKUP($G17,'Model Assumptions'!$C$94:$G$117,4,0)&gt;0,IF(U$11&gt;=VLOOKUP($G17,'Model Assumptions'!$C$94:$G$117,4,0),1,0),0),0)</f>
        <v>0</v>
      </c>
      <c r="V17">
        <f>IFERROR(IF(VLOOKUP($G17,'Model Assumptions'!$C$94:$G$117,4,0)&gt;0,IF(V$11&gt;=VLOOKUP($G17,'Model Assumptions'!$C$94:$G$117,4,0),1,0),0),0)</f>
        <v>0</v>
      </c>
      <c r="W17">
        <f>IFERROR(IF(VLOOKUP($G17,'Model Assumptions'!$C$94:$G$117,4,0)&gt;0,IF(W$11&gt;=VLOOKUP($G17,'Model Assumptions'!$C$94:$G$117,4,0),1,0),0),0)</f>
        <v>0</v>
      </c>
      <c r="X17">
        <f>IFERROR(IF(VLOOKUP($G17,'Model Assumptions'!$C$94:$G$117,4,0)&gt;0,IF(X$11&gt;=VLOOKUP($G17,'Model Assumptions'!$C$94:$G$117,4,0),1,0),0),0)</f>
        <v>0</v>
      </c>
      <c r="Y17">
        <f>IFERROR(IF(VLOOKUP($G17,'Model Assumptions'!$C$94:$G$117,4,0)&gt;0,IF(Y$11&gt;=VLOOKUP($G17,'Model Assumptions'!$C$94:$G$117,4,0),1,0),0),0)</f>
        <v>0</v>
      </c>
      <c r="Z17">
        <f>IFERROR(IF(VLOOKUP($G17,'Model Assumptions'!$C$94:$G$117,4,0)&gt;0,IF(Z$11&gt;=VLOOKUP($G17,'Model Assumptions'!$C$94:$G$117,4,0),1,0),0),0)</f>
        <v>0</v>
      </c>
      <c r="AA17">
        <f>IFERROR(IF(VLOOKUP($G17,'Model Assumptions'!$C$94:$G$117,4,0)&gt;0,IF(AA$11&gt;=VLOOKUP($G17,'Model Assumptions'!$C$94:$G$117,4,0),1,0),0),0)</f>
        <v>0</v>
      </c>
      <c r="AB17">
        <f>IFERROR(IF(VLOOKUP($G17,'Model Assumptions'!$C$94:$G$117,4,0)&gt;0,IF(AB$11&gt;=VLOOKUP($G17,'Model Assumptions'!$C$94:$G$117,4,0),1,0),0),0)</f>
        <v>0</v>
      </c>
      <c r="AC17">
        <f>IFERROR(IF(VLOOKUP($G17,'Model Assumptions'!$C$94:$G$117,4,0)&gt;0,IF(AC$11&gt;=VLOOKUP($G17,'Model Assumptions'!$C$94:$G$117,4,0),1,0),0),0)</f>
        <v>0</v>
      </c>
      <c r="AD17">
        <f>IFERROR(IF(VLOOKUP($G17,'Model Assumptions'!$C$94:$G$117,4,0)&gt;0,IF(AD$11&gt;=VLOOKUP($G17,'Model Assumptions'!$C$94:$G$117,4,0),1,0),0),0)</f>
        <v>0</v>
      </c>
      <c r="AE17">
        <f>IFERROR(IF(VLOOKUP($G17,'Model Assumptions'!$C$94:$G$117,4,0)&gt;0,IF(AE$11&gt;=VLOOKUP($G17,'Model Assumptions'!$C$94:$G$117,4,0),1,0),0),0)</f>
        <v>0</v>
      </c>
      <c r="AF17">
        <f>IFERROR(IF(VLOOKUP($G17,'Model Assumptions'!$C$94:$G$117,4,0)&gt;0,IF(AF$11&gt;=VLOOKUP($G17,'Model Assumptions'!$C$94:$G$117,4,0),1,0),0),0)</f>
        <v>0</v>
      </c>
      <c r="AG17">
        <f>IFERROR(IF(VLOOKUP($G17,'Model Assumptions'!$C$94:$G$117,4,0)&gt;0,IF(AG$11&gt;=VLOOKUP($G17,'Model Assumptions'!$C$94:$G$117,4,0),1,0),0),0)</f>
        <v>0</v>
      </c>
      <c r="AH17">
        <f>IFERROR(IF(VLOOKUP($G17,'Model Assumptions'!$C$94:$G$117,4,0)&gt;0,IF(AH$11&gt;=VLOOKUP($G17,'Model Assumptions'!$C$94:$G$117,4,0),1,0),0),0)</f>
        <v>0</v>
      </c>
      <c r="AI17">
        <f>IFERROR(IF(VLOOKUP($G17,'Model Assumptions'!$C$94:$G$117,4,0)&gt;0,IF(AI$11&gt;=VLOOKUP($G17,'Model Assumptions'!$C$94:$G$117,4,0),1,0),0),0)</f>
        <v>0</v>
      </c>
      <c r="AJ17">
        <f>IFERROR(IF(VLOOKUP($G17,'Model Assumptions'!$C$94:$G$117,4,0)&gt;0,IF(AJ$11&gt;=VLOOKUP($G17,'Model Assumptions'!$C$94:$G$117,4,0),1,0),0),0)</f>
        <v>0</v>
      </c>
      <c r="AK17">
        <f>IFERROR(IF(VLOOKUP($G17,'Model Assumptions'!$C$94:$G$117,4,0)&gt;0,IF(AK$11&gt;=VLOOKUP($G17,'Model Assumptions'!$C$94:$G$117,4,0),1,0),0),0)</f>
        <v>0</v>
      </c>
      <c r="AL17">
        <f>IFERROR(IF(VLOOKUP($G17,'Model Assumptions'!$C$94:$G$117,4,0)&gt;0,IF(AL$11&gt;=VLOOKUP($G17,'Model Assumptions'!$C$94:$G$117,4,0),1,0),0),0)</f>
        <v>0</v>
      </c>
      <c r="AM17">
        <f>IFERROR(IF(VLOOKUP($G17,'Model Assumptions'!$C$94:$G$117,4,0)&gt;0,IF(AM$11&gt;=VLOOKUP($G17,'Model Assumptions'!$C$94:$G$117,4,0),1,0),0),0)</f>
        <v>0</v>
      </c>
      <c r="AN17">
        <f>IFERROR(IF(VLOOKUP($G17,'Model Assumptions'!$C$94:$G$117,4,0)&gt;0,IF(AN$11&gt;=VLOOKUP($G17,'Model Assumptions'!$C$94:$G$117,4,0),1,0),0),0)</f>
        <v>0</v>
      </c>
      <c r="AO17">
        <f>IFERROR(IF(VLOOKUP($G17,'Model Assumptions'!$C$94:$G$117,4,0)&gt;0,IF(AO$11&gt;=VLOOKUP($G17,'Model Assumptions'!$C$94:$G$117,4,0),1,0),0),0)</f>
        <v>0</v>
      </c>
      <c r="AP17">
        <f>IFERROR(IF(VLOOKUP($G17,'Model Assumptions'!$C$94:$G$117,4,0)&gt;0,IF(AP$11&gt;=VLOOKUP($G17,'Model Assumptions'!$C$94:$G$117,4,0),1,0),0),0)</f>
        <v>0</v>
      </c>
      <c r="AQ17">
        <f>IFERROR(IF(VLOOKUP($G17,'Model Assumptions'!$C$94:$G$117,4,0)&gt;0,IF(AQ$11&gt;=VLOOKUP($G17,'Model Assumptions'!$C$94:$G$117,4,0),1,0),0),0)</f>
        <v>0</v>
      </c>
      <c r="AR17">
        <f>IFERROR(IF(VLOOKUP($G17,'Model Assumptions'!$C$94:$G$117,4,0)&gt;0,IF(AR$11&gt;=VLOOKUP($G17,'Model Assumptions'!$C$94:$G$117,4,0),1,0),0),0)</f>
        <v>0</v>
      </c>
    </row>
    <row r="18" spans="2:44" x14ac:dyDescent="0.25">
      <c r="B18" s="238"/>
      <c r="C18" s="239"/>
      <c r="D18" s="240"/>
      <c r="E18" s="62"/>
      <c r="F18" s="70" t="str">
        <f>IFERROR(VLOOKUP(G18,'Model Assumptions'!$C$95:$D$117,2,0),"-")</f>
        <v>-</v>
      </c>
      <c r="G18" s="42">
        <f>'Model Assumptions'!C101</f>
        <v>0</v>
      </c>
      <c r="H18" s="2"/>
      <c r="I18">
        <f>IFERROR(IF(VLOOKUP($G18,'Model Assumptions'!$C$94:$G$117,4,0)&gt;0,IF(I$11&gt;=VLOOKUP($G18,'Model Assumptions'!$C$94:$G$117,4,0),1,0),0),0)</f>
        <v>0</v>
      </c>
      <c r="J18">
        <f>IFERROR(IF(VLOOKUP($G18,'Model Assumptions'!$C$94:$G$117,4,0)&gt;0,IF(J$11&gt;=VLOOKUP($G18,'Model Assumptions'!$C$94:$G$117,4,0),1,0),0),0)</f>
        <v>0</v>
      </c>
      <c r="K18">
        <f>IFERROR(IF(VLOOKUP($G18,'Model Assumptions'!$C$94:$G$117,4,0)&gt;0,IF(K$11&gt;=VLOOKUP($G18,'Model Assumptions'!$C$94:$G$117,4,0),1,0),0),0)</f>
        <v>0</v>
      </c>
      <c r="L18">
        <f>IFERROR(IF(VLOOKUP($G18,'Model Assumptions'!$C$94:$G$117,4,0)&gt;0,IF(L$11&gt;=VLOOKUP($G18,'Model Assumptions'!$C$94:$G$117,4,0),1,0),0),0)</f>
        <v>0</v>
      </c>
      <c r="M18">
        <f>IFERROR(IF(VLOOKUP($G18,'Model Assumptions'!$C$94:$G$117,4,0)&gt;0,IF(M$11&gt;=VLOOKUP($G18,'Model Assumptions'!$C$94:$G$117,4,0),1,0),0),0)</f>
        <v>0</v>
      </c>
      <c r="N18">
        <f>IFERROR(IF(VLOOKUP($G18,'Model Assumptions'!$C$94:$G$117,4,0)&gt;0,IF(N$11&gt;=VLOOKUP($G18,'Model Assumptions'!$C$94:$G$117,4,0),1,0),0),0)</f>
        <v>0</v>
      </c>
      <c r="O18">
        <f>IFERROR(IF(VLOOKUP($G18,'Model Assumptions'!$C$94:$G$117,4,0)&gt;0,IF(O$11&gt;=VLOOKUP($G18,'Model Assumptions'!$C$94:$G$117,4,0),1,0),0),0)</f>
        <v>0</v>
      </c>
      <c r="P18">
        <f>IFERROR(IF(VLOOKUP($G18,'Model Assumptions'!$C$94:$G$117,4,0)&gt;0,IF(P$11&gt;=VLOOKUP($G18,'Model Assumptions'!$C$94:$G$117,4,0),1,0),0),0)</f>
        <v>0</v>
      </c>
      <c r="Q18">
        <f>IFERROR(IF(VLOOKUP($G18,'Model Assumptions'!$C$94:$G$117,4,0)&gt;0,IF(Q$11&gt;=VLOOKUP($G18,'Model Assumptions'!$C$94:$G$117,4,0),1,0),0),0)</f>
        <v>0</v>
      </c>
      <c r="R18">
        <f>IFERROR(IF(VLOOKUP($G18,'Model Assumptions'!$C$94:$G$117,4,0)&gt;0,IF(R$11&gt;=VLOOKUP($G18,'Model Assumptions'!$C$94:$G$117,4,0),1,0),0),0)</f>
        <v>0</v>
      </c>
      <c r="S18">
        <f>IFERROR(IF(VLOOKUP($G18,'Model Assumptions'!$C$94:$G$117,4,0)&gt;0,IF(S$11&gt;=VLOOKUP($G18,'Model Assumptions'!$C$94:$G$117,4,0),1,0),0),0)</f>
        <v>0</v>
      </c>
      <c r="T18">
        <f>IFERROR(IF(VLOOKUP($G18,'Model Assumptions'!$C$94:$G$117,4,0)&gt;0,IF(T$11&gt;=VLOOKUP($G18,'Model Assumptions'!$C$94:$G$117,4,0),1,0),0),0)</f>
        <v>0</v>
      </c>
      <c r="U18">
        <f>IFERROR(IF(VLOOKUP($G18,'Model Assumptions'!$C$94:$G$117,4,0)&gt;0,IF(U$11&gt;=VLOOKUP($G18,'Model Assumptions'!$C$94:$G$117,4,0),1,0),0),0)</f>
        <v>0</v>
      </c>
      <c r="V18">
        <f>IFERROR(IF(VLOOKUP($G18,'Model Assumptions'!$C$94:$G$117,4,0)&gt;0,IF(V$11&gt;=VLOOKUP($G18,'Model Assumptions'!$C$94:$G$117,4,0),1,0),0),0)</f>
        <v>0</v>
      </c>
      <c r="W18">
        <f>IFERROR(IF(VLOOKUP($G18,'Model Assumptions'!$C$94:$G$117,4,0)&gt;0,IF(W$11&gt;=VLOOKUP($G18,'Model Assumptions'!$C$94:$G$117,4,0),1,0),0),0)</f>
        <v>0</v>
      </c>
      <c r="X18">
        <f>IFERROR(IF(VLOOKUP($G18,'Model Assumptions'!$C$94:$G$117,4,0)&gt;0,IF(X$11&gt;=VLOOKUP($G18,'Model Assumptions'!$C$94:$G$117,4,0),1,0),0),0)</f>
        <v>0</v>
      </c>
      <c r="Y18">
        <f>IFERROR(IF(VLOOKUP($G18,'Model Assumptions'!$C$94:$G$117,4,0)&gt;0,IF(Y$11&gt;=VLOOKUP($G18,'Model Assumptions'!$C$94:$G$117,4,0),1,0),0),0)</f>
        <v>0</v>
      </c>
      <c r="Z18">
        <f>IFERROR(IF(VLOOKUP($G18,'Model Assumptions'!$C$94:$G$117,4,0)&gt;0,IF(Z$11&gt;=VLOOKUP($G18,'Model Assumptions'!$C$94:$G$117,4,0),1,0),0),0)</f>
        <v>0</v>
      </c>
      <c r="AA18">
        <f>IFERROR(IF(VLOOKUP($G18,'Model Assumptions'!$C$94:$G$117,4,0)&gt;0,IF(AA$11&gt;=VLOOKUP($G18,'Model Assumptions'!$C$94:$G$117,4,0),1,0),0),0)</f>
        <v>0</v>
      </c>
      <c r="AB18">
        <f>IFERROR(IF(VLOOKUP($G18,'Model Assumptions'!$C$94:$G$117,4,0)&gt;0,IF(AB$11&gt;=VLOOKUP($G18,'Model Assumptions'!$C$94:$G$117,4,0),1,0),0),0)</f>
        <v>0</v>
      </c>
      <c r="AC18">
        <f>IFERROR(IF(VLOOKUP($G18,'Model Assumptions'!$C$94:$G$117,4,0)&gt;0,IF(AC$11&gt;=VLOOKUP($G18,'Model Assumptions'!$C$94:$G$117,4,0),1,0),0),0)</f>
        <v>0</v>
      </c>
      <c r="AD18">
        <f>IFERROR(IF(VLOOKUP($G18,'Model Assumptions'!$C$94:$G$117,4,0)&gt;0,IF(AD$11&gt;=VLOOKUP($G18,'Model Assumptions'!$C$94:$G$117,4,0),1,0),0),0)</f>
        <v>0</v>
      </c>
      <c r="AE18">
        <f>IFERROR(IF(VLOOKUP($G18,'Model Assumptions'!$C$94:$G$117,4,0)&gt;0,IF(AE$11&gt;=VLOOKUP($G18,'Model Assumptions'!$C$94:$G$117,4,0),1,0),0),0)</f>
        <v>0</v>
      </c>
      <c r="AF18">
        <f>IFERROR(IF(VLOOKUP($G18,'Model Assumptions'!$C$94:$G$117,4,0)&gt;0,IF(AF$11&gt;=VLOOKUP($G18,'Model Assumptions'!$C$94:$G$117,4,0),1,0),0),0)</f>
        <v>0</v>
      </c>
      <c r="AG18">
        <f>IFERROR(IF(VLOOKUP($G18,'Model Assumptions'!$C$94:$G$117,4,0)&gt;0,IF(AG$11&gt;=VLOOKUP($G18,'Model Assumptions'!$C$94:$G$117,4,0),1,0),0),0)</f>
        <v>0</v>
      </c>
      <c r="AH18">
        <f>IFERROR(IF(VLOOKUP($G18,'Model Assumptions'!$C$94:$G$117,4,0)&gt;0,IF(AH$11&gt;=VLOOKUP($G18,'Model Assumptions'!$C$94:$G$117,4,0),1,0),0),0)</f>
        <v>0</v>
      </c>
      <c r="AI18">
        <f>IFERROR(IF(VLOOKUP($G18,'Model Assumptions'!$C$94:$G$117,4,0)&gt;0,IF(AI$11&gt;=VLOOKUP($G18,'Model Assumptions'!$C$94:$G$117,4,0),1,0),0),0)</f>
        <v>0</v>
      </c>
      <c r="AJ18">
        <f>IFERROR(IF(VLOOKUP($G18,'Model Assumptions'!$C$94:$G$117,4,0)&gt;0,IF(AJ$11&gt;=VLOOKUP($G18,'Model Assumptions'!$C$94:$G$117,4,0),1,0),0),0)</f>
        <v>0</v>
      </c>
      <c r="AK18">
        <f>IFERROR(IF(VLOOKUP($G18,'Model Assumptions'!$C$94:$G$117,4,0)&gt;0,IF(AK$11&gt;=VLOOKUP($G18,'Model Assumptions'!$C$94:$G$117,4,0),1,0),0),0)</f>
        <v>0</v>
      </c>
      <c r="AL18">
        <f>IFERROR(IF(VLOOKUP($G18,'Model Assumptions'!$C$94:$G$117,4,0)&gt;0,IF(AL$11&gt;=VLOOKUP($G18,'Model Assumptions'!$C$94:$G$117,4,0),1,0),0),0)</f>
        <v>0</v>
      </c>
      <c r="AM18">
        <f>IFERROR(IF(VLOOKUP($G18,'Model Assumptions'!$C$94:$G$117,4,0)&gt;0,IF(AM$11&gt;=VLOOKUP($G18,'Model Assumptions'!$C$94:$G$117,4,0),1,0),0),0)</f>
        <v>0</v>
      </c>
      <c r="AN18">
        <f>IFERROR(IF(VLOOKUP($G18,'Model Assumptions'!$C$94:$G$117,4,0)&gt;0,IF(AN$11&gt;=VLOOKUP($G18,'Model Assumptions'!$C$94:$G$117,4,0),1,0),0),0)</f>
        <v>0</v>
      </c>
      <c r="AO18">
        <f>IFERROR(IF(VLOOKUP($G18,'Model Assumptions'!$C$94:$G$117,4,0)&gt;0,IF(AO$11&gt;=VLOOKUP($G18,'Model Assumptions'!$C$94:$G$117,4,0),1,0),0),0)</f>
        <v>0</v>
      </c>
      <c r="AP18">
        <f>IFERROR(IF(VLOOKUP($G18,'Model Assumptions'!$C$94:$G$117,4,0)&gt;0,IF(AP$11&gt;=VLOOKUP($G18,'Model Assumptions'!$C$94:$G$117,4,0),1,0),0),0)</f>
        <v>0</v>
      </c>
      <c r="AQ18">
        <f>IFERROR(IF(VLOOKUP($G18,'Model Assumptions'!$C$94:$G$117,4,0)&gt;0,IF(AQ$11&gt;=VLOOKUP($G18,'Model Assumptions'!$C$94:$G$117,4,0),1,0),0),0)</f>
        <v>0</v>
      </c>
      <c r="AR18">
        <f>IFERROR(IF(VLOOKUP($G18,'Model Assumptions'!$C$94:$G$117,4,0)&gt;0,IF(AR$11&gt;=VLOOKUP($G18,'Model Assumptions'!$C$94:$G$117,4,0),1,0),0),0)</f>
        <v>0</v>
      </c>
    </row>
    <row r="19" spans="2:44" x14ac:dyDescent="0.25">
      <c r="B19" s="238"/>
      <c r="C19" s="239"/>
      <c r="D19" s="240"/>
      <c r="E19" s="62"/>
      <c r="F19" s="70" t="str">
        <f>IFERROR(VLOOKUP(G19,'Model Assumptions'!$C$95:$D$117,2,0),"-")</f>
        <v>-</v>
      </c>
      <c r="G19" s="42">
        <f>'Model Assumptions'!C102</f>
        <v>0</v>
      </c>
      <c r="H19" s="2"/>
      <c r="I19">
        <f>IFERROR(IF(VLOOKUP($G19,'Model Assumptions'!$C$94:$G$117,4,0)&gt;0,IF(I$11&gt;=VLOOKUP($G19,'Model Assumptions'!$C$94:$G$117,4,0),1,0),0),0)</f>
        <v>0</v>
      </c>
      <c r="J19">
        <f>IFERROR(IF(VLOOKUP($G19,'Model Assumptions'!$C$94:$G$117,4,0)&gt;0,IF(J$11&gt;=VLOOKUP($G19,'Model Assumptions'!$C$94:$G$117,4,0),1,0),0),0)</f>
        <v>0</v>
      </c>
      <c r="K19">
        <f>IFERROR(IF(VLOOKUP($G19,'Model Assumptions'!$C$94:$G$117,4,0)&gt;0,IF(K$11&gt;=VLOOKUP($G19,'Model Assumptions'!$C$94:$G$117,4,0),1,0),0),0)</f>
        <v>0</v>
      </c>
      <c r="L19">
        <f>IFERROR(IF(VLOOKUP($G19,'Model Assumptions'!$C$94:$G$117,4,0)&gt;0,IF(L$11&gt;=VLOOKUP($G19,'Model Assumptions'!$C$94:$G$117,4,0),1,0),0),0)</f>
        <v>0</v>
      </c>
      <c r="M19">
        <f>IFERROR(IF(VLOOKUP($G19,'Model Assumptions'!$C$94:$G$117,4,0)&gt;0,IF(M$11&gt;=VLOOKUP($G19,'Model Assumptions'!$C$94:$G$117,4,0),1,0),0),0)</f>
        <v>0</v>
      </c>
      <c r="N19">
        <f>IFERROR(IF(VLOOKUP($G19,'Model Assumptions'!$C$94:$G$117,4,0)&gt;0,IF(N$11&gt;=VLOOKUP($G19,'Model Assumptions'!$C$94:$G$117,4,0),1,0),0),0)</f>
        <v>0</v>
      </c>
      <c r="O19">
        <f>IFERROR(IF(VLOOKUP($G19,'Model Assumptions'!$C$94:$G$117,4,0)&gt;0,IF(O$11&gt;=VLOOKUP($G19,'Model Assumptions'!$C$94:$G$117,4,0),1,0),0),0)</f>
        <v>0</v>
      </c>
      <c r="P19">
        <f>IFERROR(IF(VLOOKUP($G19,'Model Assumptions'!$C$94:$G$117,4,0)&gt;0,IF(P$11&gt;=VLOOKUP($G19,'Model Assumptions'!$C$94:$G$117,4,0),1,0),0),0)</f>
        <v>0</v>
      </c>
      <c r="Q19">
        <f>IFERROR(IF(VLOOKUP($G19,'Model Assumptions'!$C$94:$G$117,4,0)&gt;0,IF(Q$11&gt;=VLOOKUP($G19,'Model Assumptions'!$C$94:$G$117,4,0),1,0),0),0)</f>
        <v>0</v>
      </c>
      <c r="R19">
        <f>IFERROR(IF(VLOOKUP($G19,'Model Assumptions'!$C$94:$G$117,4,0)&gt;0,IF(R$11&gt;=VLOOKUP($G19,'Model Assumptions'!$C$94:$G$117,4,0),1,0),0),0)</f>
        <v>0</v>
      </c>
      <c r="S19">
        <f>IFERROR(IF(VLOOKUP($G19,'Model Assumptions'!$C$94:$G$117,4,0)&gt;0,IF(S$11&gt;=VLOOKUP($G19,'Model Assumptions'!$C$94:$G$117,4,0),1,0),0),0)</f>
        <v>0</v>
      </c>
      <c r="T19">
        <f>IFERROR(IF(VLOOKUP($G19,'Model Assumptions'!$C$94:$G$117,4,0)&gt;0,IF(T$11&gt;=VLOOKUP($G19,'Model Assumptions'!$C$94:$G$117,4,0),1,0),0),0)</f>
        <v>0</v>
      </c>
      <c r="U19">
        <f>IFERROR(IF(VLOOKUP($G19,'Model Assumptions'!$C$94:$G$117,4,0)&gt;0,IF(U$11&gt;=VLOOKUP($G19,'Model Assumptions'!$C$94:$G$117,4,0),1,0),0),0)</f>
        <v>0</v>
      </c>
      <c r="V19">
        <f>IFERROR(IF(VLOOKUP($G19,'Model Assumptions'!$C$94:$G$117,4,0)&gt;0,IF(V$11&gt;=VLOOKUP($G19,'Model Assumptions'!$C$94:$G$117,4,0),1,0),0),0)</f>
        <v>0</v>
      </c>
      <c r="W19">
        <f>IFERROR(IF(VLOOKUP($G19,'Model Assumptions'!$C$94:$G$117,4,0)&gt;0,IF(W$11&gt;=VLOOKUP($G19,'Model Assumptions'!$C$94:$G$117,4,0),1,0),0),0)</f>
        <v>0</v>
      </c>
      <c r="X19">
        <f>IFERROR(IF(VLOOKUP($G19,'Model Assumptions'!$C$94:$G$117,4,0)&gt;0,IF(X$11&gt;=VLOOKUP($G19,'Model Assumptions'!$C$94:$G$117,4,0),1,0),0),0)</f>
        <v>0</v>
      </c>
      <c r="Y19">
        <f>IFERROR(IF(VLOOKUP($G19,'Model Assumptions'!$C$94:$G$117,4,0)&gt;0,IF(Y$11&gt;=VLOOKUP($G19,'Model Assumptions'!$C$94:$G$117,4,0),1,0),0),0)</f>
        <v>0</v>
      </c>
      <c r="Z19">
        <f>IFERROR(IF(VLOOKUP($G19,'Model Assumptions'!$C$94:$G$117,4,0)&gt;0,IF(Z$11&gt;=VLOOKUP($G19,'Model Assumptions'!$C$94:$G$117,4,0),1,0),0),0)</f>
        <v>0</v>
      </c>
      <c r="AA19">
        <f>IFERROR(IF(VLOOKUP($G19,'Model Assumptions'!$C$94:$G$117,4,0)&gt;0,IF(AA$11&gt;=VLOOKUP($G19,'Model Assumptions'!$C$94:$G$117,4,0),1,0),0),0)</f>
        <v>0</v>
      </c>
      <c r="AB19">
        <f>IFERROR(IF(VLOOKUP($G19,'Model Assumptions'!$C$94:$G$117,4,0)&gt;0,IF(AB$11&gt;=VLOOKUP($G19,'Model Assumptions'!$C$94:$G$117,4,0),1,0),0),0)</f>
        <v>0</v>
      </c>
      <c r="AC19">
        <f>IFERROR(IF(VLOOKUP($G19,'Model Assumptions'!$C$94:$G$117,4,0)&gt;0,IF(AC$11&gt;=VLOOKUP($G19,'Model Assumptions'!$C$94:$G$117,4,0),1,0),0),0)</f>
        <v>0</v>
      </c>
      <c r="AD19">
        <f>IFERROR(IF(VLOOKUP($G19,'Model Assumptions'!$C$94:$G$117,4,0)&gt;0,IF(AD$11&gt;=VLOOKUP($G19,'Model Assumptions'!$C$94:$G$117,4,0),1,0),0),0)</f>
        <v>0</v>
      </c>
      <c r="AE19">
        <f>IFERROR(IF(VLOOKUP($G19,'Model Assumptions'!$C$94:$G$117,4,0)&gt;0,IF(AE$11&gt;=VLOOKUP($G19,'Model Assumptions'!$C$94:$G$117,4,0),1,0),0),0)</f>
        <v>0</v>
      </c>
      <c r="AF19">
        <f>IFERROR(IF(VLOOKUP($G19,'Model Assumptions'!$C$94:$G$117,4,0)&gt;0,IF(AF$11&gt;=VLOOKUP($G19,'Model Assumptions'!$C$94:$G$117,4,0),1,0),0),0)</f>
        <v>0</v>
      </c>
      <c r="AG19">
        <f>IFERROR(IF(VLOOKUP($G19,'Model Assumptions'!$C$94:$G$117,4,0)&gt;0,IF(AG$11&gt;=VLOOKUP($G19,'Model Assumptions'!$C$94:$G$117,4,0),1,0),0),0)</f>
        <v>0</v>
      </c>
      <c r="AH19">
        <f>IFERROR(IF(VLOOKUP($G19,'Model Assumptions'!$C$94:$G$117,4,0)&gt;0,IF(AH$11&gt;=VLOOKUP($G19,'Model Assumptions'!$C$94:$G$117,4,0),1,0),0),0)</f>
        <v>0</v>
      </c>
      <c r="AI19">
        <f>IFERROR(IF(VLOOKUP($G19,'Model Assumptions'!$C$94:$G$117,4,0)&gt;0,IF(AI$11&gt;=VLOOKUP($G19,'Model Assumptions'!$C$94:$G$117,4,0),1,0),0),0)</f>
        <v>0</v>
      </c>
      <c r="AJ19">
        <f>IFERROR(IF(VLOOKUP($G19,'Model Assumptions'!$C$94:$G$117,4,0)&gt;0,IF(AJ$11&gt;=VLOOKUP($G19,'Model Assumptions'!$C$94:$G$117,4,0),1,0),0),0)</f>
        <v>0</v>
      </c>
      <c r="AK19">
        <f>IFERROR(IF(VLOOKUP($G19,'Model Assumptions'!$C$94:$G$117,4,0)&gt;0,IF(AK$11&gt;=VLOOKUP($G19,'Model Assumptions'!$C$94:$G$117,4,0),1,0),0),0)</f>
        <v>0</v>
      </c>
      <c r="AL19">
        <f>IFERROR(IF(VLOOKUP($G19,'Model Assumptions'!$C$94:$G$117,4,0)&gt;0,IF(AL$11&gt;=VLOOKUP($G19,'Model Assumptions'!$C$94:$G$117,4,0),1,0),0),0)</f>
        <v>0</v>
      </c>
      <c r="AM19">
        <f>IFERROR(IF(VLOOKUP($G19,'Model Assumptions'!$C$94:$G$117,4,0)&gt;0,IF(AM$11&gt;=VLOOKUP($G19,'Model Assumptions'!$C$94:$G$117,4,0),1,0),0),0)</f>
        <v>0</v>
      </c>
      <c r="AN19">
        <f>IFERROR(IF(VLOOKUP($G19,'Model Assumptions'!$C$94:$G$117,4,0)&gt;0,IF(AN$11&gt;=VLOOKUP($G19,'Model Assumptions'!$C$94:$G$117,4,0),1,0),0),0)</f>
        <v>0</v>
      </c>
      <c r="AO19">
        <f>IFERROR(IF(VLOOKUP($G19,'Model Assumptions'!$C$94:$G$117,4,0)&gt;0,IF(AO$11&gt;=VLOOKUP($G19,'Model Assumptions'!$C$94:$G$117,4,0),1,0),0),0)</f>
        <v>0</v>
      </c>
      <c r="AP19">
        <f>IFERROR(IF(VLOOKUP($G19,'Model Assumptions'!$C$94:$G$117,4,0)&gt;0,IF(AP$11&gt;=VLOOKUP($G19,'Model Assumptions'!$C$94:$G$117,4,0),1,0),0),0)</f>
        <v>0</v>
      </c>
      <c r="AQ19">
        <f>IFERROR(IF(VLOOKUP($G19,'Model Assumptions'!$C$94:$G$117,4,0)&gt;0,IF(AQ$11&gt;=VLOOKUP($G19,'Model Assumptions'!$C$94:$G$117,4,0),1,0),0),0)</f>
        <v>0</v>
      </c>
      <c r="AR19">
        <f>IFERROR(IF(VLOOKUP($G19,'Model Assumptions'!$C$94:$G$117,4,0)&gt;0,IF(AR$11&gt;=VLOOKUP($G19,'Model Assumptions'!$C$94:$G$117,4,0),1,0),0),0)</f>
        <v>0</v>
      </c>
    </row>
    <row r="20" spans="2:44" x14ac:dyDescent="0.25">
      <c r="B20" s="238"/>
      <c r="C20" s="239"/>
      <c r="D20" s="240"/>
      <c r="E20" s="62"/>
      <c r="F20" s="70">
        <f>IFERROR(VLOOKUP(G20,'Model Assumptions'!$C$95:$D$117,2,0),"-")</f>
        <v>0</v>
      </c>
      <c r="G20" s="42" t="str">
        <f>'Model Assumptions'!C103</f>
        <v>....</v>
      </c>
      <c r="H20" s="2"/>
      <c r="I20">
        <f>IFERROR(IF(VLOOKUP($G20,'Model Assumptions'!$C$94:$G$117,4,0)&gt;0,IF(I$11&gt;=VLOOKUP($G20,'Model Assumptions'!$C$94:$G$117,4,0),1,0),0),0)</f>
        <v>0</v>
      </c>
      <c r="J20">
        <f>IFERROR(IF(VLOOKUP($G20,'Model Assumptions'!$C$94:$G$117,4,0)&gt;0,IF(J$11&gt;=VLOOKUP($G20,'Model Assumptions'!$C$94:$G$117,4,0),1,0),0),0)</f>
        <v>0</v>
      </c>
      <c r="K20">
        <f>IFERROR(IF(VLOOKUP($G20,'Model Assumptions'!$C$94:$G$117,4,0)&gt;0,IF(K$11&gt;=VLOOKUP($G20,'Model Assumptions'!$C$94:$G$117,4,0),1,0),0),0)</f>
        <v>0</v>
      </c>
      <c r="L20">
        <f>IFERROR(IF(VLOOKUP($G20,'Model Assumptions'!$C$94:$G$117,4,0)&gt;0,IF(L$11&gt;=VLOOKUP($G20,'Model Assumptions'!$C$94:$G$117,4,0),1,0),0),0)</f>
        <v>0</v>
      </c>
      <c r="M20">
        <f>IFERROR(IF(VLOOKUP($G20,'Model Assumptions'!$C$94:$G$117,4,0)&gt;0,IF(M$11&gt;=VLOOKUP($G20,'Model Assumptions'!$C$94:$G$117,4,0),1,0),0),0)</f>
        <v>0</v>
      </c>
      <c r="N20">
        <f>IFERROR(IF(VLOOKUP($G20,'Model Assumptions'!$C$94:$G$117,4,0)&gt;0,IF(N$11&gt;=VLOOKUP($G20,'Model Assumptions'!$C$94:$G$117,4,0),1,0),0),0)</f>
        <v>0</v>
      </c>
      <c r="O20">
        <f>IFERROR(IF(VLOOKUP($G20,'Model Assumptions'!$C$94:$G$117,4,0)&gt;0,IF(O$11&gt;=VLOOKUP($G20,'Model Assumptions'!$C$94:$G$117,4,0),1,0),0),0)</f>
        <v>0</v>
      </c>
      <c r="P20">
        <f>IFERROR(IF(VLOOKUP($G20,'Model Assumptions'!$C$94:$G$117,4,0)&gt;0,IF(P$11&gt;=VLOOKUP($G20,'Model Assumptions'!$C$94:$G$117,4,0),1,0),0),0)</f>
        <v>0</v>
      </c>
      <c r="Q20">
        <f>IFERROR(IF(VLOOKUP($G20,'Model Assumptions'!$C$94:$G$117,4,0)&gt;0,IF(Q$11&gt;=VLOOKUP($G20,'Model Assumptions'!$C$94:$G$117,4,0),1,0),0),0)</f>
        <v>0</v>
      </c>
      <c r="R20">
        <f>IFERROR(IF(VLOOKUP($G20,'Model Assumptions'!$C$94:$G$117,4,0)&gt;0,IF(R$11&gt;=VLOOKUP($G20,'Model Assumptions'!$C$94:$G$117,4,0),1,0),0),0)</f>
        <v>0</v>
      </c>
      <c r="S20">
        <f>IFERROR(IF(VLOOKUP($G20,'Model Assumptions'!$C$94:$G$117,4,0)&gt;0,IF(S$11&gt;=VLOOKUP($G20,'Model Assumptions'!$C$94:$G$117,4,0),1,0),0),0)</f>
        <v>0</v>
      </c>
      <c r="T20">
        <f>IFERROR(IF(VLOOKUP($G20,'Model Assumptions'!$C$94:$G$117,4,0)&gt;0,IF(T$11&gt;=VLOOKUP($G20,'Model Assumptions'!$C$94:$G$117,4,0),1,0),0),0)</f>
        <v>0</v>
      </c>
      <c r="U20">
        <f>IFERROR(IF(VLOOKUP($G20,'Model Assumptions'!$C$94:$G$117,4,0)&gt;0,IF(U$11&gt;=VLOOKUP($G20,'Model Assumptions'!$C$94:$G$117,4,0),1,0),0),0)</f>
        <v>0</v>
      </c>
      <c r="V20">
        <f>IFERROR(IF(VLOOKUP($G20,'Model Assumptions'!$C$94:$G$117,4,0)&gt;0,IF(V$11&gt;=VLOOKUP($G20,'Model Assumptions'!$C$94:$G$117,4,0),1,0),0),0)</f>
        <v>0</v>
      </c>
      <c r="W20">
        <f>IFERROR(IF(VLOOKUP($G20,'Model Assumptions'!$C$94:$G$117,4,0)&gt;0,IF(W$11&gt;=VLOOKUP($G20,'Model Assumptions'!$C$94:$G$117,4,0),1,0),0),0)</f>
        <v>0</v>
      </c>
      <c r="X20">
        <f>IFERROR(IF(VLOOKUP($G20,'Model Assumptions'!$C$94:$G$117,4,0)&gt;0,IF(X$11&gt;=VLOOKUP($G20,'Model Assumptions'!$C$94:$G$117,4,0),1,0),0),0)</f>
        <v>0</v>
      </c>
      <c r="Y20">
        <f>IFERROR(IF(VLOOKUP($G20,'Model Assumptions'!$C$94:$G$117,4,0)&gt;0,IF(Y$11&gt;=VLOOKUP($G20,'Model Assumptions'!$C$94:$G$117,4,0),1,0),0),0)</f>
        <v>0</v>
      </c>
      <c r="Z20">
        <f>IFERROR(IF(VLOOKUP($G20,'Model Assumptions'!$C$94:$G$117,4,0)&gt;0,IF(Z$11&gt;=VLOOKUP($G20,'Model Assumptions'!$C$94:$G$117,4,0),1,0),0),0)</f>
        <v>0</v>
      </c>
      <c r="AA20">
        <f>IFERROR(IF(VLOOKUP($G20,'Model Assumptions'!$C$94:$G$117,4,0)&gt;0,IF(AA$11&gt;=VLOOKUP($G20,'Model Assumptions'!$C$94:$G$117,4,0),1,0),0),0)</f>
        <v>0</v>
      </c>
      <c r="AB20">
        <f>IFERROR(IF(VLOOKUP($G20,'Model Assumptions'!$C$94:$G$117,4,0)&gt;0,IF(AB$11&gt;=VLOOKUP($G20,'Model Assumptions'!$C$94:$G$117,4,0),1,0),0),0)</f>
        <v>0</v>
      </c>
      <c r="AC20">
        <f>IFERROR(IF(VLOOKUP($G20,'Model Assumptions'!$C$94:$G$117,4,0)&gt;0,IF(AC$11&gt;=VLOOKUP($G20,'Model Assumptions'!$C$94:$G$117,4,0),1,0),0),0)</f>
        <v>0</v>
      </c>
      <c r="AD20">
        <f>IFERROR(IF(VLOOKUP($G20,'Model Assumptions'!$C$94:$G$117,4,0)&gt;0,IF(AD$11&gt;=VLOOKUP($G20,'Model Assumptions'!$C$94:$G$117,4,0),1,0),0),0)</f>
        <v>0</v>
      </c>
      <c r="AE20">
        <f>IFERROR(IF(VLOOKUP($G20,'Model Assumptions'!$C$94:$G$117,4,0)&gt;0,IF(AE$11&gt;=VLOOKUP($G20,'Model Assumptions'!$C$94:$G$117,4,0),1,0),0),0)</f>
        <v>0</v>
      </c>
      <c r="AF20">
        <f>IFERROR(IF(VLOOKUP($G20,'Model Assumptions'!$C$94:$G$117,4,0)&gt;0,IF(AF$11&gt;=VLOOKUP($G20,'Model Assumptions'!$C$94:$G$117,4,0),1,0),0),0)</f>
        <v>0</v>
      </c>
      <c r="AG20">
        <f>IFERROR(IF(VLOOKUP($G20,'Model Assumptions'!$C$94:$G$117,4,0)&gt;0,IF(AG$11&gt;=VLOOKUP($G20,'Model Assumptions'!$C$94:$G$117,4,0),1,0),0),0)</f>
        <v>0</v>
      </c>
      <c r="AH20">
        <f>IFERROR(IF(VLOOKUP($G20,'Model Assumptions'!$C$94:$G$117,4,0)&gt;0,IF(AH$11&gt;=VLOOKUP($G20,'Model Assumptions'!$C$94:$G$117,4,0),1,0),0),0)</f>
        <v>0</v>
      </c>
      <c r="AI20">
        <f>IFERROR(IF(VLOOKUP($G20,'Model Assumptions'!$C$94:$G$117,4,0)&gt;0,IF(AI$11&gt;=VLOOKUP($G20,'Model Assumptions'!$C$94:$G$117,4,0),1,0),0),0)</f>
        <v>0</v>
      </c>
      <c r="AJ20">
        <f>IFERROR(IF(VLOOKUP($G20,'Model Assumptions'!$C$94:$G$117,4,0)&gt;0,IF(AJ$11&gt;=VLOOKUP($G20,'Model Assumptions'!$C$94:$G$117,4,0),1,0),0),0)</f>
        <v>0</v>
      </c>
      <c r="AK20">
        <f>IFERROR(IF(VLOOKUP($G20,'Model Assumptions'!$C$94:$G$117,4,0)&gt;0,IF(AK$11&gt;=VLOOKUP($G20,'Model Assumptions'!$C$94:$G$117,4,0),1,0),0),0)</f>
        <v>0</v>
      </c>
      <c r="AL20">
        <f>IFERROR(IF(VLOOKUP($G20,'Model Assumptions'!$C$94:$G$117,4,0)&gt;0,IF(AL$11&gt;=VLOOKUP($G20,'Model Assumptions'!$C$94:$G$117,4,0),1,0),0),0)</f>
        <v>0</v>
      </c>
      <c r="AM20">
        <f>IFERROR(IF(VLOOKUP($G20,'Model Assumptions'!$C$94:$G$117,4,0)&gt;0,IF(AM$11&gt;=VLOOKUP($G20,'Model Assumptions'!$C$94:$G$117,4,0),1,0),0),0)</f>
        <v>0</v>
      </c>
      <c r="AN20">
        <f>IFERROR(IF(VLOOKUP($G20,'Model Assumptions'!$C$94:$G$117,4,0)&gt;0,IF(AN$11&gt;=VLOOKUP($G20,'Model Assumptions'!$C$94:$G$117,4,0),1,0),0),0)</f>
        <v>0</v>
      </c>
      <c r="AO20">
        <f>IFERROR(IF(VLOOKUP($G20,'Model Assumptions'!$C$94:$G$117,4,0)&gt;0,IF(AO$11&gt;=VLOOKUP($G20,'Model Assumptions'!$C$94:$G$117,4,0),1,0),0),0)</f>
        <v>0</v>
      </c>
      <c r="AP20">
        <f>IFERROR(IF(VLOOKUP($G20,'Model Assumptions'!$C$94:$G$117,4,0)&gt;0,IF(AP$11&gt;=VLOOKUP($G20,'Model Assumptions'!$C$94:$G$117,4,0),1,0),0),0)</f>
        <v>0</v>
      </c>
      <c r="AQ20">
        <f>IFERROR(IF(VLOOKUP($G20,'Model Assumptions'!$C$94:$G$117,4,0)&gt;0,IF(AQ$11&gt;=VLOOKUP($G20,'Model Assumptions'!$C$94:$G$117,4,0),1,0),0),0)</f>
        <v>0</v>
      </c>
      <c r="AR20">
        <f>IFERROR(IF(VLOOKUP($G20,'Model Assumptions'!$C$94:$G$117,4,0)&gt;0,IF(AR$11&gt;=VLOOKUP($G20,'Model Assumptions'!$C$94:$G$117,4,0),1,0),0),0)</f>
        <v>0</v>
      </c>
    </row>
    <row r="21" spans="2:44" x14ac:dyDescent="0.25">
      <c r="B21" s="238"/>
      <c r="C21" s="239"/>
      <c r="D21" s="240"/>
      <c r="E21" s="62"/>
      <c r="F21" s="70">
        <f>IFERROR(VLOOKUP(G21,'Model Assumptions'!$C$95:$D$117,2,0),"-")</f>
        <v>0</v>
      </c>
      <c r="G21" s="42" t="str">
        <f>'Model Assumptions'!C104</f>
        <v>.......</v>
      </c>
      <c r="H21" s="2"/>
      <c r="I21">
        <f>IFERROR(IF(VLOOKUP($G21,'Model Assumptions'!$C$94:$G$117,4,0)&gt;0,IF(I$11&gt;=VLOOKUP($G21,'Model Assumptions'!$C$94:$G$117,4,0),1,0),0),0)</f>
        <v>0</v>
      </c>
      <c r="J21">
        <f>IFERROR(IF(VLOOKUP($G21,'Model Assumptions'!$C$94:$G$117,4,0)&gt;0,IF(J$11&gt;=VLOOKUP($G21,'Model Assumptions'!$C$94:$G$117,4,0),1,0),0),0)</f>
        <v>0</v>
      </c>
      <c r="K21">
        <f>IFERROR(IF(VLOOKUP($G21,'Model Assumptions'!$C$94:$G$117,4,0)&gt;0,IF(K$11&gt;=VLOOKUP($G21,'Model Assumptions'!$C$94:$G$117,4,0),1,0),0),0)</f>
        <v>0</v>
      </c>
      <c r="L21">
        <f>IFERROR(IF(VLOOKUP($G21,'Model Assumptions'!$C$94:$G$117,4,0)&gt;0,IF(L$11&gt;=VLOOKUP($G21,'Model Assumptions'!$C$94:$G$117,4,0),1,0),0),0)</f>
        <v>0</v>
      </c>
      <c r="M21">
        <f>IFERROR(IF(VLOOKUP($G21,'Model Assumptions'!$C$94:$G$117,4,0)&gt;0,IF(M$11&gt;=VLOOKUP($G21,'Model Assumptions'!$C$94:$G$117,4,0),1,0),0),0)</f>
        <v>0</v>
      </c>
      <c r="N21">
        <f>IFERROR(IF(VLOOKUP($G21,'Model Assumptions'!$C$94:$G$117,4,0)&gt;0,IF(N$11&gt;=VLOOKUP($G21,'Model Assumptions'!$C$94:$G$117,4,0),1,0),0),0)</f>
        <v>0</v>
      </c>
      <c r="O21">
        <f>IFERROR(IF(VLOOKUP($G21,'Model Assumptions'!$C$94:$G$117,4,0)&gt;0,IF(O$11&gt;=VLOOKUP($G21,'Model Assumptions'!$C$94:$G$117,4,0),1,0),0),0)</f>
        <v>0</v>
      </c>
      <c r="P21">
        <f>IFERROR(IF(VLOOKUP($G21,'Model Assumptions'!$C$94:$G$117,4,0)&gt;0,IF(P$11&gt;=VLOOKUP($G21,'Model Assumptions'!$C$94:$G$117,4,0),1,0),0),0)</f>
        <v>0</v>
      </c>
      <c r="Q21">
        <f>IFERROR(IF(VLOOKUP($G21,'Model Assumptions'!$C$94:$G$117,4,0)&gt;0,IF(Q$11&gt;=VLOOKUP($G21,'Model Assumptions'!$C$94:$G$117,4,0),1,0),0),0)</f>
        <v>0</v>
      </c>
      <c r="R21">
        <f>IFERROR(IF(VLOOKUP($G21,'Model Assumptions'!$C$94:$G$117,4,0)&gt;0,IF(R$11&gt;=VLOOKUP($G21,'Model Assumptions'!$C$94:$G$117,4,0),1,0),0),0)</f>
        <v>0</v>
      </c>
      <c r="S21">
        <f>IFERROR(IF(VLOOKUP($G21,'Model Assumptions'!$C$94:$G$117,4,0)&gt;0,IF(S$11&gt;=VLOOKUP($G21,'Model Assumptions'!$C$94:$G$117,4,0),1,0),0),0)</f>
        <v>0</v>
      </c>
      <c r="T21">
        <f>IFERROR(IF(VLOOKUP($G21,'Model Assumptions'!$C$94:$G$117,4,0)&gt;0,IF(T$11&gt;=VLOOKUP($G21,'Model Assumptions'!$C$94:$G$117,4,0),1,0),0),0)</f>
        <v>0</v>
      </c>
      <c r="U21">
        <f>IFERROR(IF(VLOOKUP($G21,'Model Assumptions'!$C$94:$G$117,4,0)&gt;0,IF(U$11&gt;=VLOOKUP($G21,'Model Assumptions'!$C$94:$G$117,4,0),1,0),0),0)</f>
        <v>0</v>
      </c>
      <c r="V21">
        <f>IFERROR(IF(VLOOKUP($G21,'Model Assumptions'!$C$94:$G$117,4,0)&gt;0,IF(V$11&gt;=VLOOKUP($G21,'Model Assumptions'!$C$94:$G$117,4,0),1,0),0),0)</f>
        <v>0</v>
      </c>
      <c r="W21">
        <f>IFERROR(IF(VLOOKUP($G21,'Model Assumptions'!$C$94:$G$117,4,0)&gt;0,IF(W$11&gt;=VLOOKUP($G21,'Model Assumptions'!$C$94:$G$117,4,0),1,0),0),0)</f>
        <v>0</v>
      </c>
      <c r="X21">
        <f>IFERROR(IF(VLOOKUP($G21,'Model Assumptions'!$C$94:$G$117,4,0)&gt;0,IF(X$11&gt;=VLOOKUP($G21,'Model Assumptions'!$C$94:$G$117,4,0),1,0),0),0)</f>
        <v>0</v>
      </c>
      <c r="Y21">
        <f>IFERROR(IF(VLOOKUP($G21,'Model Assumptions'!$C$94:$G$117,4,0)&gt;0,IF(Y$11&gt;=VLOOKUP($G21,'Model Assumptions'!$C$94:$G$117,4,0),1,0),0),0)</f>
        <v>0</v>
      </c>
      <c r="Z21">
        <f>IFERROR(IF(VLOOKUP($G21,'Model Assumptions'!$C$94:$G$117,4,0)&gt;0,IF(Z$11&gt;=VLOOKUP($G21,'Model Assumptions'!$C$94:$G$117,4,0),1,0),0),0)</f>
        <v>0</v>
      </c>
      <c r="AA21">
        <f>IFERROR(IF(VLOOKUP($G21,'Model Assumptions'!$C$94:$G$117,4,0)&gt;0,IF(AA$11&gt;=VLOOKUP($G21,'Model Assumptions'!$C$94:$G$117,4,0),1,0),0),0)</f>
        <v>0</v>
      </c>
      <c r="AB21">
        <f>IFERROR(IF(VLOOKUP($G21,'Model Assumptions'!$C$94:$G$117,4,0)&gt;0,IF(AB$11&gt;=VLOOKUP($G21,'Model Assumptions'!$C$94:$G$117,4,0),1,0),0),0)</f>
        <v>0</v>
      </c>
      <c r="AC21">
        <f>IFERROR(IF(VLOOKUP($G21,'Model Assumptions'!$C$94:$G$117,4,0)&gt;0,IF(AC$11&gt;=VLOOKUP($G21,'Model Assumptions'!$C$94:$G$117,4,0),1,0),0),0)</f>
        <v>0</v>
      </c>
      <c r="AD21">
        <f>IFERROR(IF(VLOOKUP($G21,'Model Assumptions'!$C$94:$G$117,4,0)&gt;0,IF(AD$11&gt;=VLOOKUP($G21,'Model Assumptions'!$C$94:$G$117,4,0),1,0),0),0)</f>
        <v>0</v>
      </c>
      <c r="AE21">
        <f>IFERROR(IF(VLOOKUP($G21,'Model Assumptions'!$C$94:$G$117,4,0)&gt;0,IF(AE$11&gt;=VLOOKUP($G21,'Model Assumptions'!$C$94:$G$117,4,0),1,0),0),0)</f>
        <v>0</v>
      </c>
      <c r="AF21">
        <f>IFERROR(IF(VLOOKUP($G21,'Model Assumptions'!$C$94:$G$117,4,0)&gt;0,IF(AF$11&gt;=VLOOKUP($G21,'Model Assumptions'!$C$94:$G$117,4,0),1,0),0),0)</f>
        <v>0</v>
      </c>
      <c r="AG21">
        <f>IFERROR(IF(VLOOKUP($G21,'Model Assumptions'!$C$94:$G$117,4,0)&gt;0,IF(AG$11&gt;=VLOOKUP($G21,'Model Assumptions'!$C$94:$G$117,4,0),1,0),0),0)</f>
        <v>0</v>
      </c>
      <c r="AH21">
        <f>IFERROR(IF(VLOOKUP($G21,'Model Assumptions'!$C$94:$G$117,4,0)&gt;0,IF(AH$11&gt;=VLOOKUP($G21,'Model Assumptions'!$C$94:$G$117,4,0),1,0),0),0)</f>
        <v>0</v>
      </c>
      <c r="AI21">
        <f>IFERROR(IF(VLOOKUP($G21,'Model Assumptions'!$C$94:$G$117,4,0)&gt;0,IF(AI$11&gt;=VLOOKUP($G21,'Model Assumptions'!$C$94:$G$117,4,0),1,0),0),0)</f>
        <v>0</v>
      </c>
      <c r="AJ21">
        <f>IFERROR(IF(VLOOKUP($G21,'Model Assumptions'!$C$94:$G$117,4,0)&gt;0,IF(AJ$11&gt;=VLOOKUP($G21,'Model Assumptions'!$C$94:$G$117,4,0),1,0),0),0)</f>
        <v>0</v>
      </c>
      <c r="AK21">
        <f>IFERROR(IF(VLOOKUP($G21,'Model Assumptions'!$C$94:$G$117,4,0)&gt;0,IF(AK$11&gt;=VLOOKUP($G21,'Model Assumptions'!$C$94:$G$117,4,0),1,0),0),0)</f>
        <v>0</v>
      </c>
      <c r="AL21">
        <f>IFERROR(IF(VLOOKUP($G21,'Model Assumptions'!$C$94:$G$117,4,0)&gt;0,IF(AL$11&gt;=VLOOKUP($G21,'Model Assumptions'!$C$94:$G$117,4,0),1,0),0),0)</f>
        <v>0</v>
      </c>
      <c r="AM21">
        <f>IFERROR(IF(VLOOKUP($G21,'Model Assumptions'!$C$94:$G$117,4,0)&gt;0,IF(AM$11&gt;=VLOOKUP($G21,'Model Assumptions'!$C$94:$G$117,4,0),1,0),0),0)</f>
        <v>0</v>
      </c>
      <c r="AN21">
        <f>IFERROR(IF(VLOOKUP($G21,'Model Assumptions'!$C$94:$G$117,4,0)&gt;0,IF(AN$11&gt;=VLOOKUP($G21,'Model Assumptions'!$C$94:$G$117,4,0),1,0),0),0)</f>
        <v>0</v>
      </c>
      <c r="AO21">
        <f>IFERROR(IF(VLOOKUP($G21,'Model Assumptions'!$C$94:$G$117,4,0)&gt;0,IF(AO$11&gt;=VLOOKUP($G21,'Model Assumptions'!$C$94:$G$117,4,0),1,0),0),0)</f>
        <v>0</v>
      </c>
      <c r="AP21">
        <f>IFERROR(IF(VLOOKUP($G21,'Model Assumptions'!$C$94:$G$117,4,0)&gt;0,IF(AP$11&gt;=VLOOKUP($G21,'Model Assumptions'!$C$94:$G$117,4,0),1,0),0),0)</f>
        <v>0</v>
      </c>
      <c r="AQ21">
        <f>IFERROR(IF(VLOOKUP($G21,'Model Assumptions'!$C$94:$G$117,4,0)&gt;0,IF(AQ$11&gt;=VLOOKUP($G21,'Model Assumptions'!$C$94:$G$117,4,0),1,0),0),0)</f>
        <v>0</v>
      </c>
      <c r="AR21">
        <f>IFERROR(IF(VLOOKUP($G21,'Model Assumptions'!$C$94:$G$117,4,0)&gt;0,IF(AR$11&gt;=VLOOKUP($G21,'Model Assumptions'!$C$94:$G$117,4,0),1,0),0),0)</f>
        <v>0</v>
      </c>
    </row>
    <row r="22" spans="2:44" x14ac:dyDescent="0.25">
      <c r="B22" s="238"/>
      <c r="C22" s="239"/>
      <c r="D22" s="240"/>
      <c r="E22" s="62"/>
      <c r="F22" s="70">
        <f>IFERROR(VLOOKUP(G22,'Model Assumptions'!$C$95:$D$117,2,0),"-")</f>
        <v>0</v>
      </c>
      <c r="G22" s="42" t="str">
        <f>'Model Assumptions'!C105</f>
        <v>.........</v>
      </c>
      <c r="H22" s="2"/>
      <c r="I22">
        <f>IFERROR(IF(VLOOKUP($G22,'Model Assumptions'!$C$94:$G$117,4,0)&gt;0,IF(I$11&gt;=VLOOKUP($G22,'Model Assumptions'!$C$94:$G$117,4,0),1,0),0),0)</f>
        <v>0</v>
      </c>
      <c r="J22">
        <f>IFERROR(IF(VLOOKUP($G22,'Model Assumptions'!$C$94:$G$117,4,0)&gt;0,IF(J$11&gt;=VLOOKUP($G22,'Model Assumptions'!$C$94:$G$117,4,0),1,0),0),0)</f>
        <v>0</v>
      </c>
      <c r="K22">
        <f>IFERROR(IF(VLOOKUP($G22,'Model Assumptions'!$C$94:$G$117,4,0)&gt;0,IF(K$11&gt;=VLOOKUP($G22,'Model Assumptions'!$C$94:$G$117,4,0),1,0),0),0)</f>
        <v>0</v>
      </c>
      <c r="L22">
        <f>IFERROR(IF(VLOOKUP($G22,'Model Assumptions'!$C$94:$G$117,4,0)&gt;0,IF(L$11&gt;=VLOOKUP($G22,'Model Assumptions'!$C$94:$G$117,4,0),1,0),0),0)</f>
        <v>0</v>
      </c>
      <c r="M22">
        <f>IFERROR(IF(VLOOKUP($G22,'Model Assumptions'!$C$94:$G$117,4,0)&gt;0,IF(M$11&gt;=VLOOKUP($G22,'Model Assumptions'!$C$94:$G$117,4,0),1,0),0),0)</f>
        <v>0</v>
      </c>
      <c r="N22">
        <f>IFERROR(IF(VLOOKUP($G22,'Model Assumptions'!$C$94:$G$117,4,0)&gt;0,IF(N$11&gt;=VLOOKUP($G22,'Model Assumptions'!$C$94:$G$117,4,0),1,0),0),0)</f>
        <v>0</v>
      </c>
      <c r="O22">
        <f>IFERROR(IF(VLOOKUP($G22,'Model Assumptions'!$C$94:$G$117,4,0)&gt;0,IF(O$11&gt;=VLOOKUP($G22,'Model Assumptions'!$C$94:$G$117,4,0),1,0),0),0)</f>
        <v>0</v>
      </c>
      <c r="P22">
        <f>IFERROR(IF(VLOOKUP($G22,'Model Assumptions'!$C$94:$G$117,4,0)&gt;0,IF(P$11&gt;=VLOOKUP($G22,'Model Assumptions'!$C$94:$G$117,4,0),1,0),0),0)</f>
        <v>0</v>
      </c>
      <c r="Q22">
        <f>IFERROR(IF(VLOOKUP($G22,'Model Assumptions'!$C$94:$G$117,4,0)&gt;0,IF(Q$11&gt;=VLOOKUP($G22,'Model Assumptions'!$C$94:$G$117,4,0),1,0),0),0)</f>
        <v>0</v>
      </c>
      <c r="R22">
        <f>IFERROR(IF(VLOOKUP($G22,'Model Assumptions'!$C$94:$G$117,4,0)&gt;0,IF(R$11&gt;=VLOOKUP($G22,'Model Assumptions'!$C$94:$G$117,4,0),1,0),0),0)</f>
        <v>0</v>
      </c>
      <c r="S22">
        <f>IFERROR(IF(VLOOKUP($G22,'Model Assumptions'!$C$94:$G$117,4,0)&gt;0,IF(S$11&gt;=VLOOKUP($G22,'Model Assumptions'!$C$94:$G$117,4,0),1,0),0),0)</f>
        <v>0</v>
      </c>
      <c r="T22">
        <f>IFERROR(IF(VLOOKUP($G22,'Model Assumptions'!$C$94:$G$117,4,0)&gt;0,IF(T$11&gt;=VLOOKUP($G22,'Model Assumptions'!$C$94:$G$117,4,0),1,0),0),0)</f>
        <v>0</v>
      </c>
      <c r="U22">
        <f>IFERROR(IF(VLOOKUP($G22,'Model Assumptions'!$C$94:$G$117,4,0)&gt;0,IF(U$11&gt;=VLOOKUP($G22,'Model Assumptions'!$C$94:$G$117,4,0),1,0),0),0)</f>
        <v>0</v>
      </c>
      <c r="V22">
        <f>IFERROR(IF(VLOOKUP($G22,'Model Assumptions'!$C$94:$G$117,4,0)&gt;0,IF(V$11&gt;=VLOOKUP($G22,'Model Assumptions'!$C$94:$G$117,4,0),1,0),0),0)</f>
        <v>0</v>
      </c>
      <c r="W22">
        <f>IFERROR(IF(VLOOKUP($G22,'Model Assumptions'!$C$94:$G$117,4,0)&gt;0,IF(W$11&gt;=VLOOKUP($G22,'Model Assumptions'!$C$94:$G$117,4,0),1,0),0),0)</f>
        <v>0</v>
      </c>
      <c r="X22">
        <f>IFERROR(IF(VLOOKUP($G22,'Model Assumptions'!$C$94:$G$117,4,0)&gt;0,IF(X$11&gt;=VLOOKUP($G22,'Model Assumptions'!$C$94:$G$117,4,0),1,0),0),0)</f>
        <v>0</v>
      </c>
      <c r="Y22">
        <f>IFERROR(IF(VLOOKUP($G22,'Model Assumptions'!$C$94:$G$117,4,0)&gt;0,IF(Y$11&gt;=VLOOKUP($G22,'Model Assumptions'!$C$94:$G$117,4,0),1,0),0),0)</f>
        <v>0</v>
      </c>
      <c r="Z22">
        <f>IFERROR(IF(VLOOKUP($G22,'Model Assumptions'!$C$94:$G$117,4,0)&gt;0,IF(Z$11&gt;=VLOOKUP($G22,'Model Assumptions'!$C$94:$G$117,4,0),1,0),0),0)</f>
        <v>0</v>
      </c>
      <c r="AA22">
        <f>IFERROR(IF(VLOOKUP($G22,'Model Assumptions'!$C$94:$G$117,4,0)&gt;0,IF(AA$11&gt;=VLOOKUP($G22,'Model Assumptions'!$C$94:$G$117,4,0),1,0),0),0)</f>
        <v>0</v>
      </c>
      <c r="AB22">
        <f>IFERROR(IF(VLOOKUP($G22,'Model Assumptions'!$C$94:$G$117,4,0)&gt;0,IF(AB$11&gt;=VLOOKUP($G22,'Model Assumptions'!$C$94:$G$117,4,0),1,0),0),0)</f>
        <v>0</v>
      </c>
      <c r="AC22">
        <f>IFERROR(IF(VLOOKUP($G22,'Model Assumptions'!$C$94:$G$117,4,0)&gt;0,IF(AC$11&gt;=VLOOKUP($G22,'Model Assumptions'!$C$94:$G$117,4,0),1,0),0),0)</f>
        <v>0</v>
      </c>
      <c r="AD22">
        <f>IFERROR(IF(VLOOKUP($G22,'Model Assumptions'!$C$94:$G$117,4,0)&gt;0,IF(AD$11&gt;=VLOOKUP($G22,'Model Assumptions'!$C$94:$G$117,4,0),1,0),0),0)</f>
        <v>0</v>
      </c>
      <c r="AE22">
        <f>IFERROR(IF(VLOOKUP($G22,'Model Assumptions'!$C$94:$G$117,4,0)&gt;0,IF(AE$11&gt;=VLOOKUP($G22,'Model Assumptions'!$C$94:$G$117,4,0),1,0),0),0)</f>
        <v>0</v>
      </c>
      <c r="AF22">
        <f>IFERROR(IF(VLOOKUP($G22,'Model Assumptions'!$C$94:$G$117,4,0)&gt;0,IF(AF$11&gt;=VLOOKUP($G22,'Model Assumptions'!$C$94:$G$117,4,0),1,0),0),0)</f>
        <v>0</v>
      </c>
      <c r="AG22">
        <f>IFERROR(IF(VLOOKUP($G22,'Model Assumptions'!$C$94:$G$117,4,0)&gt;0,IF(AG$11&gt;=VLOOKUP($G22,'Model Assumptions'!$C$94:$G$117,4,0),1,0),0),0)</f>
        <v>0</v>
      </c>
      <c r="AH22">
        <f>IFERROR(IF(VLOOKUP($G22,'Model Assumptions'!$C$94:$G$117,4,0)&gt;0,IF(AH$11&gt;=VLOOKUP($G22,'Model Assumptions'!$C$94:$G$117,4,0),1,0),0),0)</f>
        <v>0</v>
      </c>
      <c r="AI22">
        <f>IFERROR(IF(VLOOKUP($G22,'Model Assumptions'!$C$94:$G$117,4,0)&gt;0,IF(AI$11&gt;=VLOOKUP($G22,'Model Assumptions'!$C$94:$G$117,4,0),1,0),0),0)</f>
        <v>0</v>
      </c>
      <c r="AJ22">
        <f>IFERROR(IF(VLOOKUP($G22,'Model Assumptions'!$C$94:$G$117,4,0)&gt;0,IF(AJ$11&gt;=VLOOKUP($G22,'Model Assumptions'!$C$94:$G$117,4,0),1,0),0),0)</f>
        <v>0</v>
      </c>
      <c r="AK22">
        <f>IFERROR(IF(VLOOKUP($G22,'Model Assumptions'!$C$94:$G$117,4,0)&gt;0,IF(AK$11&gt;=VLOOKUP($G22,'Model Assumptions'!$C$94:$G$117,4,0),1,0),0),0)</f>
        <v>0</v>
      </c>
      <c r="AL22">
        <f>IFERROR(IF(VLOOKUP($G22,'Model Assumptions'!$C$94:$G$117,4,0)&gt;0,IF(AL$11&gt;=VLOOKUP($G22,'Model Assumptions'!$C$94:$G$117,4,0),1,0),0),0)</f>
        <v>0</v>
      </c>
      <c r="AM22">
        <f>IFERROR(IF(VLOOKUP($G22,'Model Assumptions'!$C$94:$G$117,4,0)&gt;0,IF(AM$11&gt;=VLOOKUP($G22,'Model Assumptions'!$C$94:$G$117,4,0),1,0),0),0)</f>
        <v>0</v>
      </c>
      <c r="AN22">
        <f>IFERROR(IF(VLOOKUP($G22,'Model Assumptions'!$C$94:$G$117,4,0)&gt;0,IF(AN$11&gt;=VLOOKUP($G22,'Model Assumptions'!$C$94:$G$117,4,0),1,0),0),0)</f>
        <v>0</v>
      </c>
      <c r="AO22">
        <f>IFERROR(IF(VLOOKUP($G22,'Model Assumptions'!$C$94:$G$117,4,0)&gt;0,IF(AO$11&gt;=VLOOKUP($G22,'Model Assumptions'!$C$94:$G$117,4,0),1,0),0),0)</f>
        <v>0</v>
      </c>
      <c r="AP22">
        <f>IFERROR(IF(VLOOKUP($G22,'Model Assumptions'!$C$94:$G$117,4,0)&gt;0,IF(AP$11&gt;=VLOOKUP($G22,'Model Assumptions'!$C$94:$G$117,4,0),1,0),0),0)</f>
        <v>0</v>
      </c>
      <c r="AQ22">
        <f>IFERROR(IF(VLOOKUP($G22,'Model Assumptions'!$C$94:$G$117,4,0)&gt;0,IF(AQ$11&gt;=VLOOKUP($G22,'Model Assumptions'!$C$94:$G$117,4,0),1,0),0),0)</f>
        <v>0</v>
      </c>
      <c r="AR22">
        <f>IFERROR(IF(VLOOKUP($G22,'Model Assumptions'!$C$94:$G$117,4,0)&gt;0,IF(AR$11&gt;=VLOOKUP($G22,'Model Assumptions'!$C$94:$G$117,4,0),1,0),0),0)</f>
        <v>0</v>
      </c>
    </row>
    <row r="23" spans="2:44" x14ac:dyDescent="0.25">
      <c r="B23" s="238"/>
      <c r="C23" s="239"/>
      <c r="D23" s="240"/>
      <c r="E23" s="62"/>
      <c r="F23" s="70" t="str">
        <f>IFERROR(VLOOKUP(G23,'Model Assumptions'!$C$95:$D$117,2,0),"-")</f>
        <v>-</v>
      </c>
      <c r="G23" s="42">
        <f>'Model Assumptions'!C106</f>
        <v>0</v>
      </c>
      <c r="H23" s="2"/>
      <c r="I23">
        <f>IFERROR(IF(VLOOKUP($G23,'Model Assumptions'!$C$94:$G$117,4,0)&gt;0,IF(I$11&gt;=VLOOKUP($G23,'Model Assumptions'!$C$94:$G$117,4,0),1,0),0),0)</f>
        <v>0</v>
      </c>
      <c r="J23">
        <f>IFERROR(IF(VLOOKUP($G23,'Model Assumptions'!$C$94:$G$117,4,0)&gt;0,IF(J$11&gt;=VLOOKUP($G23,'Model Assumptions'!$C$94:$G$117,4,0),1,0),0),0)</f>
        <v>0</v>
      </c>
      <c r="K23">
        <f>IFERROR(IF(VLOOKUP($G23,'Model Assumptions'!$C$94:$G$117,4,0)&gt;0,IF(K$11&gt;=VLOOKUP($G23,'Model Assumptions'!$C$94:$G$117,4,0),1,0),0),0)</f>
        <v>0</v>
      </c>
      <c r="L23">
        <f>IFERROR(IF(VLOOKUP($G23,'Model Assumptions'!$C$94:$G$117,4,0)&gt;0,IF(L$11&gt;=VLOOKUP($G23,'Model Assumptions'!$C$94:$G$117,4,0),1,0),0),0)</f>
        <v>0</v>
      </c>
      <c r="M23">
        <f>IFERROR(IF(VLOOKUP($G23,'Model Assumptions'!$C$94:$G$117,4,0)&gt;0,IF(M$11&gt;=VLOOKUP($G23,'Model Assumptions'!$C$94:$G$117,4,0),1,0),0),0)</f>
        <v>0</v>
      </c>
      <c r="N23">
        <f>IFERROR(IF(VLOOKUP($G23,'Model Assumptions'!$C$94:$G$117,4,0)&gt;0,IF(N$11&gt;=VLOOKUP($G23,'Model Assumptions'!$C$94:$G$117,4,0),1,0),0),0)</f>
        <v>0</v>
      </c>
      <c r="O23">
        <f>IFERROR(IF(VLOOKUP($G23,'Model Assumptions'!$C$94:$G$117,4,0)&gt;0,IF(O$11&gt;=VLOOKUP($G23,'Model Assumptions'!$C$94:$G$117,4,0),1,0),0),0)</f>
        <v>0</v>
      </c>
      <c r="P23">
        <f>IFERROR(IF(VLOOKUP($G23,'Model Assumptions'!$C$94:$G$117,4,0)&gt;0,IF(P$11&gt;=VLOOKUP($G23,'Model Assumptions'!$C$94:$G$117,4,0),1,0),0),0)</f>
        <v>0</v>
      </c>
      <c r="Q23">
        <f>IFERROR(IF(VLOOKUP($G23,'Model Assumptions'!$C$94:$G$117,4,0)&gt;0,IF(Q$11&gt;=VLOOKUP($G23,'Model Assumptions'!$C$94:$G$117,4,0),1,0),0),0)</f>
        <v>0</v>
      </c>
      <c r="R23">
        <f>IFERROR(IF(VLOOKUP($G23,'Model Assumptions'!$C$94:$G$117,4,0)&gt;0,IF(R$11&gt;=VLOOKUP($G23,'Model Assumptions'!$C$94:$G$117,4,0),1,0),0),0)</f>
        <v>0</v>
      </c>
      <c r="S23">
        <f>IFERROR(IF(VLOOKUP($G23,'Model Assumptions'!$C$94:$G$117,4,0)&gt;0,IF(S$11&gt;=VLOOKUP($G23,'Model Assumptions'!$C$94:$G$117,4,0),1,0),0),0)</f>
        <v>0</v>
      </c>
      <c r="T23">
        <f>IFERROR(IF(VLOOKUP($G23,'Model Assumptions'!$C$94:$G$117,4,0)&gt;0,IF(T$11&gt;=VLOOKUP($G23,'Model Assumptions'!$C$94:$G$117,4,0),1,0),0),0)</f>
        <v>0</v>
      </c>
      <c r="U23">
        <f>IFERROR(IF(VLOOKUP($G23,'Model Assumptions'!$C$94:$G$117,4,0)&gt;0,IF(U$11&gt;=VLOOKUP($G23,'Model Assumptions'!$C$94:$G$117,4,0),1,0),0),0)</f>
        <v>0</v>
      </c>
      <c r="V23">
        <f>IFERROR(IF(VLOOKUP($G23,'Model Assumptions'!$C$94:$G$117,4,0)&gt;0,IF(V$11&gt;=VLOOKUP($G23,'Model Assumptions'!$C$94:$G$117,4,0),1,0),0),0)</f>
        <v>0</v>
      </c>
      <c r="W23">
        <f>IFERROR(IF(VLOOKUP($G23,'Model Assumptions'!$C$94:$G$117,4,0)&gt;0,IF(W$11&gt;=VLOOKUP($G23,'Model Assumptions'!$C$94:$G$117,4,0),1,0),0),0)</f>
        <v>0</v>
      </c>
      <c r="X23">
        <f>IFERROR(IF(VLOOKUP($G23,'Model Assumptions'!$C$94:$G$117,4,0)&gt;0,IF(X$11&gt;=VLOOKUP($G23,'Model Assumptions'!$C$94:$G$117,4,0),1,0),0),0)</f>
        <v>0</v>
      </c>
      <c r="Y23">
        <f>IFERROR(IF(VLOOKUP($G23,'Model Assumptions'!$C$94:$G$117,4,0)&gt;0,IF(Y$11&gt;=VLOOKUP($G23,'Model Assumptions'!$C$94:$G$117,4,0),1,0),0),0)</f>
        <v>0</v>
      </c>
      <c r="Z23">
        <f>IFERROR(IF(VLOOKUP($G23,'Model Assumptions'!$C$94:$G$117,4,0)&gt;0,IF(Z$11&gt;=VLOOKUP($G23,'Model Assumptions'!$C$94:$G$117,4,0),1,0),0),0)</f>
        <v>0</v>
      </c>
      <c r="AA23">
        <f>IFERROR(IF(VLOOKUP($G23,'Model Assumptions'!$C$94:$G$117,4,0)&gt;0,IF(AA$11&gt;=VLOOKUP($G23,'Model Assumptions'!$C$94:$G$117,4,0),1,0),0),0)</f>
        <v>0</v>
      </c>
      <c r="AB23">
        <f>IFERROR(IF(VLOOKUP($G23,'Model Assumptions'!$C$94:$G$117,4,0)&gt;0,IF(AB$11&gt;=VLOOKUP($G23,'Model Assumptions'!$C$94:$G$117,4,0),1,0),0),0)</f>
        <v>0</v>
      </c>
      <c r="AC23">
        <f>IFERROR(IF(VLOOKUP($G23,'Model Assumptions'!$C$94:$G$117,4,0)&gt;0,IF(AC$11&gt;=VLOOKUP($G23,'Model Assumptions'!$C$94:$G$117,4,0),1,0),0),0)</f>
        <v>0</v>
      </c>
      <c r="AD23">
        <f>IFERROR(IF(VLOOKUP($G23,'Model Assumptions'!$C$94:$G$117,4,0)&gt;0,IF(AD$11&gt;=VLOOKUP($G23,'Model Assumptions'!$C$94:$G$117,4,0),1,0),0),0)</f>
        <v>0</v>
      </c>
      <c r="AE23">
        <f>IFERROR(IF(VLOOKUP($G23,'Model Assumptions'!$C$94:$G$117,4,0)&gt;0,IF(AE$11&gt;=VLOOKUP($G23,'Model Assumptions'!$C$94:$G$117,4,0),1,0),0),0)</f>
        <v>0</v>
      </c>
      <c r="AF23">
        <f>IFERROR(IF(VLOOKUP($G23,'Model Assumptions'!$C$94:$G$117,4,0)&gt;0,IF(AF$11&gt;=VLOOKUP($G23,'Model Assumptions'!$C$94:$G$117,4,0),1,0),0),0)</f>
        <v>0</v>
      </c>
      <c r="AG23">
        <f>IFERROR(IF(VLOOKUP($G23,'Model Assumptions'!$C$94:$G$117,4,0)&gt;0,IF(AG$11&gt;=VLOOKUP($G23,'Model Assumptions'!$C$94:$G$117,4,0),1,0),0),0)</f>
        <v>0</v>
      </c>
      <c r="AH23">
        <f>IFERROR(IF(VLOOKUP($G23,'Model Assumptions'!$C$94:$G$117,4,0)&gt;0,IF(AH$11&gt;=VLOOKUP($G23,'Model Assumptions'!$C$94:$G$117,4,0),1,0),0),0)</f>
        <v>0</v>
      </c>
      <c r="AI23">
        <f>IFERROR(IF(VLOOKUP($G23,'Model Assumptions'!$C$94:$G$117,4,0)&gt;0,IF(AI$11&gt;=VLOOKUP($G23,'Model Assumptions'!$C$94:$G$117,4,0),1,0),0),0)</f>
        <v>0</v>
      </c>
      <c r="AJ23">
        <f>IFERROR(IF(VLOOKUP($G23,'Model Assumptions'!$C$94:$G$117,4,0)&gt;0,IF(AJ$11&gt;=VLOOKUP($G23,'Model Assumptions'!$C$94:$G$117,4,0),1,0),0),0)</f>
        <v>0</v>
      </c>
      <c r="AK23">
        <f>IFERROR(IF(VLOOKUP($G23,'Model Assumptions'!$C$94:$G$117,4,0)&gt;0,IF(AK$11&gt;=VLOOKUP($G23,'Model Assumptions'!$C$94:$G$117,4,0),1,0),0),0)</f>
        <v>0</v>
      </c>
      <c r="AL23">
        <f>IFERROR(IF(VLOOKUP($G23,'Model Assumptions'!$C$94:$G$117,4,0)&gt;0,IF(AL$11&gt;=VLOOKUP($G23,'Model Assumptions'!$C$94:$G$117,4,0),1,0),0),0)</f>
        <v>0</v>
      </c>
      <c r="AM23">
        <f>IFERROR(IF(VLOOKUP($G23,'Model Assumptions'!$C$94:$G$117,4,0)&gt;0,IF(AM$11&gt;=VLOOKUP($G23,'Model Assumptions'!$C$94:$G$117,4,0),1,0),0),0)</f>
        <v>0</v>
      </c>
      <c r="AN23">
        <f>IFERROR(IF(VLOOKUP($G23,'Model Assumptions'!$C$94:$G$117,4,0)&gt;0,IF(AN$11&gt;=VLOOKUP($G23,'Model Assumptions'!$C$94:$G$117,4,0),1,0),0),0)</f>
        <v>0</v>
      </c>
      <c r="AO23">
        <f>IFERROR(IF(VLOOKUP($G23,'Model Assumptions'!$C$94:$G$117,4,0)&gt;0,IF(AO$11&gt;=VLOOKUP($G23,'Model Assumptions'!$C$94:$G$117,4,0),1,0),0),0)</f>
        <v>0</v>
      </c>
      <c r="AP23">
        <f>IFERROR(IF(VLOOKUP($G23,'Model Assumptions'!$C$94:$G$117,4,0)&gt;0,IF(AP$11&gt;=VLOOKUP($G23,'Model Assumptions'!$C$94:$G$117,4,0),1,0),0),0)</f>
        <v>0</v>
      </c>
      <c r="AQ23">
        <f>IFERROR(IF(VLOOKUP($G23,'Model Assumptions'!$C$94:$G$117,4,0)&gt;0,IF(AQ$11&gt;=VLOOKUP($G23,'Model Assumptions'!$C$94:$G$117,4,0),1,0),0),0)</f>
        <v>0</v>
      </c>
      <c r="AR23">
        <f>IFERROR(IF(VLOOKUP($G23,'Model Assumptions'!$C$94:$G$117,4,0)&gt;0,IF(AR$11&gt;=VLOOKUP($G23,'Model Assumptions'!$C$94:$G$117,4,0),1,0),0),0)</f>
        <v>0</v>
      </c>
    </row>
    <row r="24" spans="2:44" x14ac:dyDescent="0.25">
      <c r="B24" s="238"/>
      <c r="C24" s="239"/>
      <c r="D24" s="240"/>
      <c r="E24" s="62"/>
      <c r="F24" s="70" t="str">
        <f>IFERROR(VLOOKUP(G24,'Model Assumptions'!$C$95:$D$117,2,0),"-")</f>
        <v>-</v>
      </c>
      <c r="G24" s="42">
        <f>'Model Assumptions'!C107</f>
        <v>0</v>
      </c>
      <c r="H24" s="2"/>
      <c r="I24">
        <f>IFERROR(IF(VLOOKUP($G24,'Model Assumptions'!$C$94:$G$117,4,0)&gt;0,IF(I$11&gt;=VLOOKUP($G24,'Model Assumptions'!$C$94:$G$117,4,0),1,0),0),0)</f>
        <v>0</v>
      </c>
      <c r="J24">
        <f>IFERROR(IF(VLOOKUP($G24,'Model Assumptions'!$C$94:$G$117,4,0)&gt;0,IF(J$11&gt;=VLOOKUP($G24,'Model Assumptions'!$C$94:$G$117,4,0),1,0),0),0)</f>
        <v>0</v>
      </c>
      <c r="K24">
        <f>IFERROR(IF(VLOOKUP($G24,'Model Assumptions'!$C$94:$G$117,4,0)&gt;0,IF(K$11&gt;=VLOOKUP($G24,'Model Assumptions'!$C$94:$G$117,4,0),1,0),0),0)</f>
        <v>0</v>
      </c>
      <c r="L24">
        <f>IFERROR(IF(VLOOKUP($G24,'Model Assumptions'!$C$94:$G$117,4,0)&gt;0,IF(L$11&gt;=VLOOKUP($G24,'Model Assumptions'!$C$94:$G$117,4,0),1,0),0),0)</f>
        <v>0</v>
      </c>
      <c r="M24">
        <f>IFERROR(IF(VLOOKUP($G24,'Model Assumptions'!$C$94:$G$117,4,0)&gt;0,IF(M$11&gt;=VLOOKUP($G24,'Model Assumptions'!$C$94:$G$117,4,0),1,0),0),0)</f>
        <v>0</v>
      </c>
      <c r="N24">
        <f>IFERROR(IF(VLOOKUP($G24,'Model Assumptions'!$C$94:$G$117,4,0)&gt;0,IF(N$11&gt;=VLOOKUP($G24,'Model Assumptions'!$C$94:$G$117,4,0),1,0),0),0)</f>
        <v>0</v>
      </c>
      <c r="O24">
        <f>IFERROR(IF(VLOOKUP($G24,'Model Assumptions'!$C$94:$G$117,4,0)&gt;0,IF(O$11&gt;=VLOOKUP($G24,'Model Assumptions'!$C$94:$G$117,4,0),1,0),0),0)</f>
        <v>0</v>
      </c>
      <c r="P24">
        <f>IFERROR(IF(VLOOKUP($G24,'Model Assumptions'!$C$94:$G$117,4,0)&gt;0,IF(P$11&gt;=VLOOKUP($G24,'Model Assumptions'!$C$94:$G$117,4,0),1,0),0),0)</f>
        <v>0</v>
      </c>
      <c r="Q24">
        <f>IFERROR(IF(VLOOKUP($G24,'Model Assumptions'!$C$94:$G$117,4,0)&gt;0,IF(Q$11&gt;=VLOOKUP($G24,'Model Assumptions'!$C$94:$G$117,4,0),1,0),0),0)</f>
        <v>0</v>
      </c>
      <c r="R24">
        <f>IFERROR(IF(VLOOKUP($G24,'Model Assumptions'!$C$94:$G$117,4,0)&gt;0,IF(R$11&gt;=VLOOKUP($G24,'Model Assumptions'!$C$94:$G$117,4,0),1,0),0),0)</f>
        <v>0</v>
      </c>
      <c r="S24">
        <f>IFERROR(IF(VLOOKUP($G24,'Model Assumptions'!$C$94:$G$117,4,0)&gt;0,IF(S$11&gt;=VLOOKUP($G24,'Model Assumptions'!$C$94:$G$117,4,0),1,0),0),0)</f>
        <v>0</v>
      </c>
      <c r="T24">
        <f>IFERROR(IF(VLOOKUP($G24,'Model Assumptions'!$C$94:$G$117,4,0)&gt;0,IF(T$11&gt;=VLOOKUP($G24,'Model Assumptions'!$C$94:$G$117,4,0),1,0),0),0)</f>
        <v>0</v>
      </c>
      <c r="U24">
        <f>IFERROR(IF(VLOOKUP($G24,'Model Assumptions'!$C$94:$G$117,4,0)&gt;0,IF(U$11&gt;=VLOOKUP($G24,'Model Assumptions'!$C$94:$G$117,4,0),1,0),0),0)</f>
        <v>0</v>
      </c>
      <c r="V24">
        <f>IFERROR(IF(VLOOKUP($G24,'Model Assumptions'!$C$94:$G$117,4,0)&gt;0,IF(V$11&gt;=VLOOKUP($G24,'Model Assumptions'!$C$94:$G$117,4,0),1,0),0),0)</f>
        <v>0</v>
      </c>
      <c r="W24">
        <f>IFERROR(IF(VLOOKUP($G24,'Model Assumptions'!$C$94:$G$117,4,0)&gt;0,IF(W$11&gt;=VLOOKUP($G24,'Model Assumptions'!$C$94:$G$117,4,0),1,0),0),0)</f>
        <v>0</v>
      </c>
      <c r="X24">
        <f>IFERROR(IF(VLOOKUP($G24,'Model Assumptions'!$C$94:$G$117,4,0)&gt;0,IF(X$11&gt;=VLOOKUP($G24,'Model Assumptions'!$C$94:$G$117,4,0),1,0),0),0)</f>
        <v>0</v>
      </c>
      <c r="Y24">
        <f>IFERROR(IF(VLOOKUP($G24,'Model Assumptions'!$C$94:$G$117,4,0)&gt;0,IF(Y$11&gt;=VLOOKUP($G24,'Model Assumptions'!$C$94:$G$117,4,0),1,0),0),0)</f>
        <v>0</v>
      </c>
      <c r="Z24">
        <f>IFERROR(IF(VLOOKUP($G24,'Model Assumptions'!$C$94:$G$117,4,0)&gt;0,IF(Z$11&gt;=VLOOKUP($G24,'Model Assumptions'!$C$94:$G$117,4,0),1,0),0),0)</f>
        <v>0</v>
      </c>
      <c r="AA24">
        <f>IFERROR(IF(VLOOKUP($G24,'Model Assumptions'!$C$94:$G$117,4,0)&gt;0,IF(AA$11&gt;=VLOOKUP($G24,'Model Assumptions'!$C$94:$G$117,4,0),1,0),0),0)</f>
        <v>0</v>
      </c>
      <c r="AB24">
        <f>IFERROR(IF(VLOOKUP($G24,'Model Assumptions'!$C$94:$G$117,4,0)&gt;0,IF(AB$11&gt;=VLOOKUP($G24,'Model Assumptions'!$C$94:$G$117,4,0),1,0),0),0)</f>
        <v>0</v>
      </c>
      <c r="AC24">
        <f>IFERROR(IF(VLOOKUP($G24,'Model Assumptions'!$C$94:$G$117,4,0)&gt;0,IF(AC$11&gt;=VLOOKUP($G24,'Model Assumptions'!$C$94:$G$117,4,0),1,0),0),0)</f>
        <v>0</v>
      </c>
      <c r="AD24">
        <f>IFERROR(IF(VLOOKUP($G24,'Model Assumptions'!$C$94:$G$117,4,0)&gt;0,IF(AD$11&gt;=VLOOKUP($G24,'Model Assumptions'!$C$94:$G$117,4,0),1,0),0),0)</f>
        <v>0</v>
      </c>
      <c r="AE24">
        <f>IFERROR(IF(VLOOKUP($G24,'Model Assumptions'!$C$94:$G$117,4,0)&gt;0,IF(AE$11&gt;=VLOOKUP($G24,'Model Assumptions'!$C$94:$G$117,4,0),1,0),0),0)</f>
        <v>0</v>
      </c>
      <c r="AF24">
        <f>IFERROR(IF(VLOOKUP($G24,'Model Assumptions'!$C$94:$G$117,4,0)&gt;0,IF(AF$11&gt;=VLOOKUP($G24,'Model Assumptions'!$C$94:$G$117,4,0),1,0),0),0)</f>
        <v>0</v>
      </c>
      <c r="AG24">
        <f>IFERROR(IF(VLOOKUP($G24,'Model Assumptions'!$C$94:$G$117,4,0)&gt;0,IF(AG$11&gt;=VLOOKUP($G24,'Model Assumptions'!$C$94:$G$117,4,0),1,0),0),0)</f>
        <v>0</v>
      </c>
      <c r="AH24">
        <f>IFERROR(IF(VLOOKUP($G24,'Model Assumptions'!$C$94:$G$117,4,0)&gt;0,IF(AH$11&gt;=VLOOKUP($G24,'Model Assumptions'!$C$94:$G$117,4,0),1,0),0),0)</f>
        <v>0</v>
      </c>
      <c r="AI24">
        <f>IFERROR(IF(VLOOKUP($G24,'Model Assumptions'!$C$94:$G$117,4,0)&gt;0,IF(AI$11&gt;=VLOOKUP($G24,'Model Assumptions'!$C$94:$G$117,4,0),1,0),0),0)</f>
        <v>0</v>
      </c>
      <c r="AJ24">
        <f>IFERROR(IF(VLOOKUP($G24,'Model Assumptions'!$C$94:$G$117,4,0)&gt;0,IF(AJ$11&gt;=VLOOKUP($G24,'Model Assumptions'!$C$94:$G$117,4,0),1,0),0),0)</f>
        <v>0</v>
      </c>
      <c r="AK24">
        <f>IFERROR(IF(VLOOKUP($G24,'Model Assumptions'!$C$94:$G$117,4,0)&gt;0,IF(AK$11&gt;=VLOOKUP($G24,'Model Assumptions'!$C$94:$G$117,4,0),1,0),0),0)</f>
        <v>0</v>
      </c>
      <c r="AL24">
        <f>IFERROR(IF(VLOOKUP($G24,'Model Assumptions'!$C$94:$G$117,4,0)&gt;0,IF(AL$11&gt;=VLOOKUP($G24,'Model Assumptions'!$C$94:$G$117,4,0),1,0),0),0)</f>
        <v>0</v>
      </c>
      <c r="AM24">
        <f>IFERROR(IF(VLOOKUP($G24,'Model Assumptions'!$C$94:$G$117,4,0)&gt;0,IF(AM$11&gt;=VLOOKUP($G24,'Model Assumptions'!$C$94:$G$117,4,0),1,0),0),0)</f>
        <v>0</v>
      </c>
      <c r="AN24">
        <f>IFERROR(IF(VLOOKUP($G24,'Model Assumptions'!$C$94:$G$117,4,0)&gt;0,IF(AN$11&gt;=VLOOKUP($G24,'Model Assumptions'!$C$94:$G$117,4,0),1,0),0),0)</f>
        <v>0</v>
      </c>
      <c r="AO24">
        <f>IFERROR(IF(VLOOKUP($G24,'Model Assumptions'!$C$94:$G$117,4,0)&gt;0,IF(AO$11&gt;=VLOOKUP($G24,'Model Assumptions'!$C$94:$G$117,4,0),1,0),0),0)</f>
        <v>0</v>
      </c>
      <c r="AP24">
        <f>IFERROR(IF(VLOOKUP($G24,'Model Assumptions'!$C$94:$G$117,4,0)&gt;0,IF(AP$11&gt;=VLOOKUP($G24,'Model Assumptions'!$C$94:$G$117,4,0),1,0),0),0)</f>
        <v>0</v>
      </c>
      <c r="AQ24">
        <f>IFERROR(IF(VLOOKUP($G24,'Model Assumptions'!$C$94:$G$117,4,0)&gt;0,IF(AQ$11&gt;=VLOOKUP($G24,'Model Assumptions'!$C$94:$G$117,4,0),1,0),0),0)</f>
        <v>0</v>
      </c>
      <c r="AR24">
        <f>IFERROR(IF(VLOOKUP($G24,'Model Assumptions'!$C$94:$G$117,4,0)&gt;0,IF(AR$11&gt;=VLOOKUP($G24,'Model Assumptions'!$C$94:$G$117,4,0),1,0),0),0)</f>
        <v>0</v>
      </c>
    </row>
    <row r="25" spans="2:44" x14ac:dyDescent="0.25">
      <c r="B25" s="238"/>
      <c r="C25" s="239"/>
      <c r="D25" s="240"/>
      <c r="E25" s="62"/>
      <c r="F25" s="70" t="str">
        <f>IFERROR(VLOOKUP(G25,'Model Assumptions'!$C$95:$D$117,2,0),"-")</f>
        <v>-</v>
      </c>
      <c r="G25" s="42">
        <f>'Model Assumptions'!C108</f>
        <v>0</v>
      </c>
      <c r="H25" s="2"/>
      <c r="I25">
        <f>IFERROR(IF(VLOOKUP($G25,'Model Assumptions'!$C$94:$G$117,4,0)&gt;0,IF(I$11&gt;=VLOOKUP($G25,'Model Assumptions'!$C$94:$G$117,4,0),1,0),0),0)</f>
        <v>0</v>
      </c>
      <c r="J25">
        <f>IFERROR(IF(VLOOKUP($G25,'Model Assumptions'!$C$94:$G$117,4,0)&gt;0,IF(J$11&gt;=VLOOKUP($G25,'Model Assumptions'!$C$94:$G$117,4,0),1,0),0),0)</f>
        <v>0</v>
      </c>
      <c r="K25">
        <f>IFERROR(IF(VLOOKUP($G25,'Model Assumptions'!$C$94:$G$117,4,0)&gt;0,IF(K$11&gt;=VLOOKUP($G25,'Model Assumptions'!$C$94:$G$117,4,0),1,0),0),0)</f>
        <v>0</v>
      </c>
      <c r="L25">
        <f>IFERROR(IF(VLOOKUP($G25,'Model Assumptions'!$C$94:$G$117,4,0)&gt;0,IF(L$11&gt;=VLOOKUP($G25,'Model Assumptions'!$C$94:$G$117,4,0),1,0),0),0)</f>
        <v>0</v>
      </c>
      <c r="M25">
        <f>IFERROR(IF(VLOOKUP($G25,'Model Assumptions'!$C$94:$G$117,4,0)&gt;0,IF(M$11&gt;=VLOOKUP($G25,'Model Assumptions'!$C$94:$G$117,4,0),1,0),0),0)</f>
        <v>0</v>
      </c>
      <c r="N25">
        <f>IFERROR(IF(VLOOKUP($G25,'Model Assumptions'!$C$94:$G$117,4,0)&gt;0,IF(N$11&gt;=VLOOKUP($G25,'Model Assumptions'!$C$94:$G$117,4,0),1,0),0),0)</f>
        <v>0</v>
      </c>
      <c r="O25">
        <f>IFERROR(IF(VLOOKUP($G25,'Model Assumptions'!$C$94:$G$117,4,0)&gt;0,IF(O$11&gt;=VLOOKUP($G25,'Model Assumptions'!$C$94:$G$117,4,0),1,0),0),0)</f>
        <v>0</v>
      </c>
      <c r="P25">
        <f>IFERROR(IF(VLOOKUP($G25,'Model Assumptions'!$C$94:$G$117,4,0)&gt;0,IF(P$11&gt;=VLOOKUP($G25,'Model Assumptions'!$C$94:$G$117,4,0),1,0),0),0)</f>
        <v>0</v>
      </c>
      <c r="Q25">
        <f>IFERROR(IF(VLOOKUP($G25,'Model Assumptions'!$C$94:$G$117,4,0)&gt;0,IF(Q$11&gt;=VLOOKUP($G25,'Model Assumptions'!$C$94:$G$117,4,0),1,0),0),0)</f>
        <v>0</v>
      </c>
      <c r="R25">
        <f>IFERROR(IF(VLOOKUP($G25,'Model Assumptions'!$C$94:$G$117,4,0)&gt;0,IF(R$11&gt;=VLOOKUP($G25,'Model Assumptions'!$C$94:$G$117,4,0),1,0),0),0)</f>
        <v>0</v>
      </c>
      <c r="S25">
        <f>IFERROR(IF(VLOOKUP($G25,'Model Assumptions'!$C$94:$G$117,4,0)&gt;0,IF(S$11&gt;=VLOOKUP($G25,'Model Assumptions'!$C$94:$G$117,4,0),1,0),0),0)</f>
        <v>0</v>
      </c>
      <c r="T25">
        <f>IFERROR(IF(VLOOKUP($G25,'Model Assumptions'!$C$94:$G$117,4,0)&gt;0,IF(T$11&gt;=VLOOKUP($G25,'Model Assumptions'!$C$94:$G$117,4,0),1,0),0),0)</f>
        <v>0</v>
      </c>
      <c r="U25">
        <f>IFERROR(IF(VLOOKUP($G25,'Model Assumptions'!$C$94:$G$117,4,0)&gt;0,IF(U$11&gt;=VLOOKUP($G25,'Model Assumptions'!$C$94:$G$117,4,0),1,0),0),0)</f>
        <v>0</v>
      </c>
      <c r="V25">
        <f>IFERROR(IF(VLOOKUP($G25,'Model Assumptions'!$C$94:$G$117,4,0)&gt;0,IF(V$11&gt;=VLOOKUP($G25,'Model Assumptions'!$C$94:$G$117,4,0),1,0),0),0)</f>
        <v>0</v>
      </c>
      <c r="W25">
        <f>IFERROR(IF(VLOOKUP($G25,'Model Assumptions'!$C$94:$G$117,4,0)&gt;0,IF(W$11&gt;=VLOOKUP($G25,'Model Assumptions'!$C$94:$G$117,4,0),1,0),0),0)</f>
        <v>0</v>
      </c>
      <c r="X25">
        <f>IFERROR(IF(VLOOKUP($G25,'Model Assumptions'!$C$94:$G$117,4,0)&gt;0,IF(X$11&gt;=VLOOKUP($G25,'Model Assumptions'!$C$94:$G$117,4,0),1,0),0),0)</f>
        <v>0</v>
      </c>
      <c r="Y25">
        <f>IFERROR(IF(VLOOKUP($G25,'Model Assumptions'!$C$94:$G$117,4,0)&gt;0,IF(Y$11&gt;=VLOOKUP($G25,'Model Assumptions'!$C$94:$G$117,4,0),1,0),0),0)</f>
        <v>0</v>
      </c>
      <c r="Z25">
        <f>IFERROR(IF(VLOOKUP($G25,'Model Assumptions'!$C$94:$G$117,4,0)&gt;0,IF(Z$11&gt;=VLOOKUP($G25,'Model Assumptions'!$C$94:$G$117,4,0),1,0),0),0)</f>
        <v>0</v>
      </c>
      <c r="AA25">
        <f>IFERROR(IF(VLOOKUP($G25,'Model Assumptions'!$C$94:$G$117,4,0)&gt;0,IF(AA$11&gt;=VLOOKUP($G25,'Model Assumptions'!$C$94:$G$117,4,0),1,0),0),0)</f>
        <v>0</v>
      </c>
      <c r="AB25">
        <f>IFERROR(IF(VLOOKUP($G25,'Model Assumptions'!$C$94:$G$117,4,0)&gt;0,IF(AB$11&gt;=VLOOKUP($G25,'Model Assumptions'!$C$94:$G$117,4,0),1,0),0),0)</f>
        <v>0</v>
      </c>
      <c r="AC25">
        <f>IFERROR(IF(VLOOKUP($G25,'Model Assumptions'!$C$94:$G$117,4,0)&gt;0,IF(AC$11&gt;=VLOOKUP($G25,'Model Assumptions'!$C$94:$G$117,4,0),1,0),0),0)</f>
        <v>0</v>
      </c>
      <c r="AD25">
        <f>IFERROR(IF(VLOOKUP($G25,'Model Assumptions'!$C$94:$G$117,4,0)&gt;0,IF(AD$11&gt;=VLOOKUP($G25,'Model Assumptions'!$C$94:$G$117,4,0),1,0),0),0)</f>
        <v>0</v>
      </c>
      <c r="AE25">
        <f>IFERROR(IF(VLOOKUP($G25,'Model Assumptions'!$C$94:$G$117,4,0)&gt;0,IF(AE$11&gt;=VLOOKUP($G25,'Model Assumptions'!$C$94:$G$117,4,0),1,0),0),0)</f>
        <v>0</v>
      </c>
      <c r="AF25">
        <f>IFERROR(IF(VLOOKUP($G25,'Model Assumptions'!$C$94:$G$117,4,0)&gt;0,IF(AF$11&gt;=VLOOKUP($G25,'Model Assumptions'!$C$94:$G$117,4,0),1,0),0),0)</f>
        <v>0</v>
      </c>
      <c r="AG25">
        <f>IFERROR(IF(VLOOKUP($G25,'Model Assumptions'!$C$94:$G$117,4,0)&gt;0,IF(AG$11&gt;=VLOOKUP($G25,'Model Assumptions'!$C$94:$G$117,4,0),1,0),0),0)</f>
        <v>0</v>
      </c>
      <c r="AH25">
        <f>IFERROR(IF(VLOOKUP($G25,'Model Assumptions'!$C$94:$G$117,4,0)&gt;0,IF(AH$11&gt;=VLOOKUP($G25,'Model Assumptions'!$C$94:$G$117,4,0),1,0),0),0)</f>
        <v>0</v>
      </c>
      <c r="AI25">
        <f>IFERROR(IF(VLOOKUP($G25,'Model Assumptions'!$C$94:$G$117,4,0)&gt;0,IF(AI$11&gt;=VLOOKUP($G25,'Model Assumptions'!$C$94:$G$117,4,0),1,0),0),0)</f>
        <v>0</v>
      </c>
      <c r="AJ25">
        <f>IFERROR(IF(VLOOKUP($G25,'Model Assumptions'!$C$94:$G$117,4,0)&gt;0,IF(AJ$11&gt;=VLOOKUP($G25,'Model Assumptions'!$C$94:$G$117,4,0),1,0),0),0)</f>
        <v>0</v>
      </c>
      <c r="AK25">
        <f>IFERROR(IF(VLOOKUP($G25,'Model Assumptions'!$C$94:$G$117,4,0)&gt;0,IF(AK$11&gt;=VLOOKUP($G25,'Model Assumptions'!$C$94:$G$117,4,0),1,0),0),0)</f>
        <v>0</v>
      </c>
      <c r="AL25">
        <f>IFERROR(IF(VLOOKUP($G25,'Model Assumptions'!$C$94:$G$117,4,0)&gt;0,IF(AL$11&gt;=VLOOKUP($G25,'Model Assumptions'!$C$94:$G$117,4,0),1,0),0),0)</f>
        <v>0</v>
      </c>
      <c r="AM25">
        <f>IFERROR(IF(VLOOKUP($G25,'Model Assumptions'!$C$94:$G$117,4,0)&gt;0,IF(AM$11&gt;=VLOOKUP($G25,'Model Assumptions'!$C$94:$G$117,4,0),1,0),0),0)</f>
        <v>0</v>
      </c>
      <c r="AN25">
        <f>IFERROR(IF(VLOOKUP($G25,'Model Assumptions'!$C$94:$G$117,4,0)&gt;0,IF(AN$11&gt;=VLOOKUP($G25,'Model Assumptions'!$C$94:$G$117,4,0),1,0),0),0)</f>
        <v>0</v>
      </c>
      <c r="AO25">
        <f>IFERROR(IF(VLOOKUP($G25,'Model Assumptions'!$C$94:$G$117,4,0)&gt;0,IF(AO$11&gt;=VLOOKUP($G25,'Model Assumptions'!$C$94:$G$117,4,0),1,0),0),0)</f>
        <v>0</v>
      </c>
      <c r="AP25">
        <f>IFERROR(IF(VLOOKUP($G25,'Model Assumptions'!$C$94:$G$117,4,0)&gt;0,IF(AP$11&gt;=VLOOKUP($G25,'Model Assumptions'!$C$94:$G$117,4,0),1,0),0),0)</f>
        <v>0</v>
      </c>
      <c r="AQ25">
        <f>IFERROR(IF(VLOOKUP($G25,'Model Assumptions'!$C$94:$G$117,4,0)&gt;0,IF(AQ$11&gt;=VLOOKUP($G25,'Model Assumptions'!$C$94:$G$117,4,0),1,0),0),0)</f>
        <v>0</v>
      </c>
      <c r="AR25">
        <f>IFERROR(IF(VLOOKUP($G25,'Model Assumptions'!$C$94:$G$117,4,0)&gt;0,IF(AR$11&gt;=VLOOKUP($G25,'Model Assumptions'!$C$94:$G$117,4,0),1,0),0),0)</f>
        <v>0</v>
      </c>
    </row>
    <row r="26" spans="2:44" x14ac:dyDescent="0.25">
      <c r="B26" s="238"/>
      <c r="C26" s="239"/>
      <c r="D26" s="240"/>
      <c r="E26" s="62"/>
      <c r="F26" s="70" t="str">
        <f>IFERROR(VLOOKUP(G26,'Model Assumptions'!$C$95:$D$117,2,0),"-")</f>
        <v>-</v>
      </c>
      <c r="G26" s="42">
        <f>'Model Assumptions'!C109</f>
        <v>0</v>
      </c>
      <c r="H26" s="2"/>
      <c r="I26">
        <f>IFERROR(IF(VLOOKUP($G26,'Model Assumptions'!$C$94:$G$117,4,0)&gt;0,IF(I$11&gt;=VLOOKUP($G26,'Model Assumptions'!$C$94:$G$117,4,0),1,0),0),0)</f>
        <v>0</v>
      </c>
      <c r="J26">
        <f>IFERROR(IF(VLOOKUP($G26,'Model Assumptions'!$C$94:$G$117,4,0)&gt;0,IF(J$11&gt;=VLOOKUP($G26,'Model Assumptions'!$C$94:$G$117,4,0),1,0),0),0)</f>
        <v>0</v>
      </c>
      <c r="K26">
        <f>IFERROR(IF(VLOOKUP($G26,'Model Assumptions'!$C$94:$G$117,4,0)&gt;0,IF(K$11&gt;=VLOOKUP($G26,'Model Assumptions'!$C$94:$G$117,4,0),1,0),0),0)</f>
        <v>0</v>
      </c>
      <c r="L26">
        <f>IFERROR(IF(VLOOKUP($G26,'Model Assumptions'!$C$94:$G$117,4,0)&gt;0,IF(L$11&gt;=VLOOKUP($G26,'Model Assumptions'!$C$94:$G$117,4,0),1,0),0),0)</f>
        <v>0</v>
      </c>
      <c r="M26">
        <f>IFERROR(IF(VLOOKUP($G26,'Model Assumptions'!$C$94:$G$117,4,0)&gt;0,IF(M$11&gt;=VLOOKUP($G26,'Model Assumptions'!$C$94:$G$117,4,0),1,0),0),0)</f>
        <v>0</v>
      </c>
      <c r="N26">
        <f>IFERROR(IF(VLOOKUP($G26,'Model Assumptions'!$C$94:$G$117,4,0)&gt;0,IF(N$11&gt;=VLOOKUP($G26,'Model Assumptions'!$C$94:$G$117,4,0),1,0),0),0)</f>
        <v>0</v>
      </c>
      <c r="O26">
        <f>IFERROR(IF(VLOOKUP($G26,'Model Assumptions'!$C$94:$G$117,4,0)&gt;0,IF(O$11&gt;=VLOOKUP($G26,'Model Assumptions'!$C$94:$G$117,4,0),1,0),0),0)</f>
        <v>0</v>
      </c>
      <c r="P26">
        <f>IFERROR(IF(VLOOKUP($G26,'Model Assumptions'!$C$94:$G$117,4,0)&gt;0,IF(P$11&gt;=VLOOKUP($G26,'Model Assumptions'!$C$94:$G$117,4,0),1,0),0),0)</f>
        <v>0</v>
      </c>
      <c r="Q26">
        <f>IFERROR(IF(VLOOKUP($G26,'Model Assumptions'!$C$94:$G$117,4,0)&gt;0,IF(Q$11&gt;=VLOOKUP($G26,'Model Assumptions'!$C$94:$G$117,4,0),1,0),0),0)</f>
        <v>0</v>
      </c>
      <c r="R26">
        <f>IFERROR(IF(VLOOKUP($G26,'Model Assumptions'!$C$94:$G$117,4,0)&gt;0,IF(R$11&gt;=VLOOKUP($G26,'Model Assumptions'!$C$94:$G$117,4,0),1,0),0),0)</f>
        <v>0</v>
      </c>
      <c r="S26">
        <f>IFERROR(IF(VLOOKUP($G26,'Model Assumptions'!$C$94:$G$117,4,0)&gt;0,IF(S$11&gt;=VLOOKUP($G26,'Model Assumptions'!$C$94:$G$117,4,0),1,0),0),0)</f>
        <v>0</v>
      </c>
      <c r="T26">
        <f>IFERROR(IF(VLOOKUP($G26,'Model Assumptions'!$C$94:$G$117,4,0)&gt;0,IF(T$11&gt;=VLOOKUP($G26,'Model Assumptions'!$C$94:$G$117,4,0),1,0),0),0)</f>
        <v>0</v>
      </c>
      <c r="U26">
        <f>IFERROR(IF(VLOOKUP($G26,'Model Assumptions'!$C$94:$G$117,4,0)&gt;0,IF(U$11&gt;=VLOOKUP($G26,'Model Assumptions'!$C$94:$G$117,4,0),1,0),0),0)</f>
        <v>0</v>
      </c>
      <c r="V26">
        <f>IFERROR(IF(VLOOKUP($G26,'Model Assumptions'!$C$94:$G$117,4,0)&gt;0,IF(V$11&gt;=VLOOKUP($G26,'Model Assumptions'!$C$94:$G$117,4,0),1,0),0),0)</f>
        <v>0</v>
      </c>
      <c r="W26">
        <f>IFERROR(IF(VLOOKUP($G26,'Model Assumptions'!$C$94:$G$117,4,0)&gt;0,IF(W$11&gt;=VLOOKUP($G26,'Model Assumptions'!$C$94:$G$117,4,0),1,0),0),0)</f>
        <v>0</v>
      </c>
      <c r="X26">
        <f>IFERROR(IF(VLOOKUP($G26,'Model Assumptions'!$C$94:$G$117,4,0)&gt;0,IF(X$11&gt;=VLOOKUP($G26,'Model Assumptions'!$C$94:$G$117,4,0),1,0),0),0)</f>
        <v>0</v>
      </c>
      <c r="Y26">
        <f>IFERROR(IF(VLOOKUP($G26,'Model Assumptions'!$C$94:$G$117,4,0)&gt;0,IF(Y$11&gt;=VLOOKUP($G26,'Model Assumptions'!$C$94:$G$117,4,0),1,0),0),0)</f>
        <v>0</v>
      </c>
      <c r="Z26">
        <f>IFERROR(IF(VLOOKUP($G26,'Model Assumptions'!$C$94:$G$117,4,0)&gt;0,IF(Z$11&gt;=VLOOKUP($G26,'Model Assumptions'!$C$94:$G$117,4,0),1,0),0),0)</f>
        <v>0</v>
      </c>
      <c r="AA26">
        <f>IFERROR(IF(VLOOKUP($G26,'Model Assumptions'!$C$94:$G$117,4,0)&gt;0,IF(AA$11&gt;=VLOOKUP($G26,'Model Assumptions'!$C$94:$G$117,4,0),1,0),0),0)</f>
        <v>0</v>
      </c>
      <c r="AB26">
        <f>IFERROR(IF(VLOOKUP($G26,'Model Assumptions'!$C$94:$G$117,4,0)&gt;0,IF(AB$11&gt;=VLOOKUP($G26,'Model Assumptions'!$C$94:$G$117,4,0),1,0),0),0)</f>
        <v>0</v>
      </c>
      <c r="AC26">
        <f>IFERROR(IF(VLOOKUP($G26,'Model Assumptions'!$C$94:$G$117,4,0)&gt;0,IF(AC$11&gt;=VLOOKUP($G26,'Model Assumptions'!$C$94:$G$117,4,0),1,0),0),0)</f>
        <v>0</v>
      </c>
      <c r="AD26">
        <f>IFERROR(IF(VLOOKUP($G26,'Model Assumptions'!$C$94:$G$117,4,0)&gt;0,IF(AD$11&gt;=VLOOKUP($G26,'Model Assumptions'!$C$94:$G$117,4,0),1,0),0),0)</f>
        <v>0</v>
      </c>
      <c r="AE26">
        <f>IFERROR(IF(VLOOKUP($G26,'Model Assumptions'!$C$94:$G$117,4,0)&gt;0,IF(AE$11&gt;=VLOOKUP($G26,'Model Assumptions'!$C$94:$G$117,4,0),1,0),0),0)</f>
        <v>0</v>
      </c>
      <c r="AF26">
        <f>IFERROR(IF(VLOOKUP($G26,'Model Assumptions'!$C$94:$G$117,4,0)&gt;0,IF(AF$11&gt;=VLOOKUP($G26,'Model Assumptions'!$C$94:$G$117,4,0),1,0),0),0)</f>
        <v>0</v>
      </c>
      <c r="AG26">
        <f>IFERROR(IF(VLOOKUP($G26,'Model Assumptions'!$C$94:$G$117,4,0)&gt;0,IF(AG$11&gt;=VLOOKUP($G26,'Model Assumptions'!$C$94:$G$117,4,0),1,0),0),0)</f>
        <v>0</v>
      </c>
      <c r="AH26">
        <f>IFERROR(IF(VLOOKUP($G26,'Model Assumptions'!$C$94:$G$117,4,0)&gt;0,IF(AH$11&gt;=VLOOKUP($G26,'Model Assumptions'!$C$94:$G$117,4,0),1,0),0),0)</f>
        <v>0</v>
      </c>
      <c r="AI26">
        <f>IFERROR(IF(VLOOKUP($G26,'Model Assumptions'!$C$94:$G$117,4,0)&gt;0,IF(AI$11&gt;=VLOOKUP($G26,'Model Assumptions'!$C$94:$G$117,4,0),1,0),0),0)</f>
        <v>0</v>
      </c>
      <c r="AJ26">
        <f>IFERROR(IF(VLOOKUP($G26,'Model Assumptions'!$C$94:$G$117,4,0)&gt;0,IF(AJ$11&gt;=VLOOKUP($G26,'Model Assumptions'!$C$94:$G$117,4,0),1,0),0),0)</f>
        <v>0</v>
      </c>
      <c r="AK26">
        <f>IFERROR(IF(VLOOKUP($G26,'Model Assumptions'!$C$94:$G$117,4,0)&gt;0,IF(AK$11&gt;=VLOOKUP($G26,'Model Assumptions'!$C$94:$G$117,4,0),1,0),0),0)</f>
        <v>0</v>
      </c>
      <c r="AL26">
        <f>IFERROR(IF(VLOOKUP($G26,'Model Assumptions'!$C$94:$G$117,4,0)&gt;0,IF(AL$11&gt;=VLOOKUP($G26,'Model Assumptions'!$C$94:$G$117,4,0),1,0),0),0)</f>
        <v>0</v>
      </c>
      <c r="AM26">
        <f>IFERROR(IF(VLOOKUP($G26,'Model Assumptions'!$C$94:$G$117,4,0)&gt;0,IF(AM$11&gt;=VLOOKUP($G26,'Model Assumptions'!$C$94:$G$117,4,0),1,0),0),0)</f>
        <v>0</v>
      </c>
      <c r="AN26">
        <f>IFERROR(IF(VLOOKUP($G26,'Model Assumptions'!$C$94:$G$117,4,0)&gt;0,IF(AN$11&gt;=VLOOKUP($G26,'Model Assumptions'!$C$94:$G$117,4,0),1,0),0),0)</f>
        <v>0</v>
      </c>
      <c r="AO26">
        <f>IFERROR(IF(VLOOKUP($G26,'Model Assumptions'!$C$94:$G$117,4,0)&gt;0,IF(AO$11&gt;=VLOOKUP($G26,'Model Assumptions'!$C$94:$G$117,4,0),1,0),0),0)</f>
        <v>0</v>
      </c>
      <c r="AP26">
        <f>IFERROR(IF(VLOOKUP($G26,'Model Assumptions'!$C$94:$G$117,4,0)&gt;0,IF(AP$11&gt;=VLOOKUP($G26,'Model Assumptions'!$C$94:$G$117,4,0),1,0),0),0)</f>
        <v>0</v>
      </c>
      <c r="AQ26">
        <f>IFERROR(IF(VLOOKUP($G26,'Model Assumptions'!$C$94:$G$117,4,0)&gt;0,IF(AQ$11&gt;=VLOOKUP($G26,'Model Assumptions'!$C$94:$G$117,4,0),1,0),0),0)</f>
        <v>0</v>
      </c>
      <c r="AR26">
        <f>IFERROR(IF(VLOOKUP($G26,'Model Assumptions'!$C$94:$G$117,4,0)&gt;0,IF(AR$11&gt;=VLOOKUP($G26,'Model Assumptions'!$C$94:$G$117,4,0),1,0),0),0)</f>
        <v>0</v>
      </c>
    </row>
    <row r="27" spans="2:44" x14ac:dyDescent="0.25">
      <c r="B27" s="238"/>
      <c r="C27" s="239"/>
      <c r="D27" s="240"/>
      <c r="E27" s="62"/>
      <c r="F27" s="70" t="str">
        <f>IFERROR(VLOOKUP(G27,'Model Assumptions'!$C$95:$D$117,2,0),"-")</f>
        <v>-</v>
      </c>
      <c r="G27" s="42">
        <f>'Model Assumptions'!C110</f>
        <v>0</v>
      </c>
      <c r="H27" s="2"/>
      <c r="I27">
        <f>IFERROR(IF(VLOOKUP($G27,'Model Assumptions'!$C$94:$G$117,4,0)&gt;0,IF(I$11&gt;=VLOOKUP($G27,'Model Assumptions'!$C$94:$G$117,4,0),1,0),0),0)</f>
        <v>0</v>
      </c>
      <c r="J27">
        <f>IFERROR(IF(VLOOKUP($G27,'Model Assumptions'!$C$94:$G$117,4,0)&gt;0,IF(J$11&gt;=VLOOKUP($G27,'Model Assumptions'!$C$94:$G$117,4,0),1,0),0),0)</f>
        <v>0</v>
      </c>
      <c r="K27">
        <f>IFERROR(IF(VLOOKUP($G27,'Model Assumptions'!$C$94:$G$117,4,0)&gt;0,IF(K$11&gt;=VLOOKUP($G27,'Model Assumptions'!$C$94:$G$117,4,0),1,0),0),0)</f>
        <v>0</v>
      </c>
      <c r="L27">
        <f>IFERROR(IF(VLOOKUP($G27,'Model Assumptions'!$C$94:$G$117,4,0)&gt;0,IF(L$11&gt;=VLOOKUP($G27,'Model Assumptions'!$C$94:$G$117,4,0),1,0),0),0)</f>
        <v>0</v>
      </c>
      <c r="M27">
        <f>IFERROR(IF(VLOOKUP($G27,'Model Assumptions'!$C$94:$G$117,4,0)&gt;0,IF(M$11&gt;=VLOOKUP($G27,'Model Assumptions'!$C$94:$G$117,4,0),1,0),0),0)</f>
        <v>0</v>
      </c>
      <c r="N27">
        <f>IFERROR(IF(VLOOKUP($G27,'Model Assumptions'!$C$94:$G$117,4,0)&gt;0,IF(N$11&gt;=VLOOKUP($G27,'Model Assumptions'!$C$94:$G$117,4,0),1,0),0),0)</f>
        <v>0</v>
      </c>
      <c r="O27">
        <f>IFERROR(IF(VLOOKUP($G27,'Model Assumptions'!$C$94:$G$117,4,0)&gt;0,IF(O$11&gt;=VLOOKUP($G27,'Model Assumptions'!$C$94:$G$117,4,0),1,0),0),0)</f>
        <v>0</v>
      </c>
      <c r="P27">
        <f>IFERROR(IF(VLOOKUP($G27,'Model Assumptions'!$C$94:$G$117,4,0)&gt;0,IF(P$11&gt;=VLOOKUP($G27,'Model Assumptions'!$C$94:$G$117,4,0),1,0),0),0)</f>
        <v>0</v>
      </c>
      <c r="Q27">
        <f>IFERROR(IF(VLOOKUP($G27,'Model Assumptions'!$C$94:$G$117,4,0)&gt;0,IF(Q$11&gt;=VLOOKUP($G27,'Model Assumptions'!$C$94:$G$117,4,0),1,0),0),0)</f>
        <v>0</v>
      </c>
      <c r="R27">
        <f>IFERROR(IF(VLOOKUP($G27,'Model Assumptions'!$C$94:$G$117,4,0)&gt;0,IF(R$11&gt;=VLOOKUP($G27,'Model Assumptions'!$C$94:$G$117,4,0),1,0),0),0)</f>
        <v>0</v>
      </c>
      <c r="S27">
        <f>IFERROR(IF(VLOOKUP($G27,'Model Assumptions'!$C$94:$G$117,4,0)&gt;0,IF(S$11&gt;=VLOOKUP($G27,'Model Assumptions'!$C$94:$G$117,4,0),1,0),0),0)</f>
        <v>0</v>
      </c>
      <c r="T27">
        <f>IFERROR(IF(VLOOKUP($G27,'Model Assumptions'!$C$94:$G$117,4,0)&gt;0,IF(T$11&gt;=VLOOKUP($G27,'Model Assumptions'!$C$94:$G$117,4,0),1,0),0),0)</f>
        <v>0</v>
      </c>
      <c r="U27">
        <f>IFERROR(IF(VLOOKUP($G27,'Model Assumptions'!$C$94:$G$117,4,0)&gt;0,IF(U$11&gt;=VLOOKUP($G27,'Model Assumptions'!$C$94:$G$117,4,0),1,0),0),0)</f>
        <v>0</v>
      </c>
      <c r="V27">
        <f>IFERROR(IF(VLOOKUP($G27,'Model Assumptions'!$C$94:$G$117,4,0)&gt;0,IF(V$11&gt;=VLOOKUP($G27,'Model Assumptions'!$C$94:$G$117,4,0),1,0),0),0)</f>
        <v>0</v>
      </c>
      <c r="W27">
        <f>IFERROR(IF(VLOOKUP($G27,'Model Assumptions'!$C$94:$G$117,4,0)&gt;0,IF(W$11&gt;=VLOOKUP($G27,'Model Assumptions'!$C$94:$G$117,4,0),1,0),0),0)</f>
        <v>0</v>
      </c>
      <c r="X27">
        <f>IFERROR(IF(VLOOKUP($G27,'Model Assumptions'!$C$94:$G$117,4,0)&gt;0,IF(X$11&gt;=VLOOKUP($G27,'Model Assumptions'!$C$94:$G$117,4,0),1,0),0),0)</f>
        <v>0</v>
      </c>
      <c r="Y27">
        <f>IFERROR(IF(VLOOKUP($G27,'Model Assumptions'!$C$94:$G$117,4,0)&gt;0,IF(Y$11&gt;=VLOOKUP($G27,'Model Assumptions'!$C$94:$G$117,4,0),1,0),0),0)</f>
        <v>0</v>
      </c>
      <c r="Z27">
        <f>IFERROR(IF(VLOOKUP($G27,'Model Assumptions'!$C$94:$G$117,4,0)&gt;0,IF(Z$11&gt;=VLOOKUP($G27,'Model Assumptions'!$C$94:$G$117,4,0),1,0),0),0)</f>
        <v>0</v>
      </c>
      <c r="AA27">
        <f>IFERROR(IF(VLOOKUP($G27,'Model Assumptions'!$C$94:$G$117,4,0)&gt;0,IF(AA$11&gt;=VLOOKUP($G27,'Model Assumptions'!$C$94:$G$117,4,0),1,0),0),0)</f>
        <v>0</v>
      </c>
      <c r="AB27">
        <f>IFERROR(IF(VLOOKUP($G27,'Model Assumptions'!$C$94:$G$117,4,0)&gt;0,IF(AB$11&gt;=VLOOKUP($G27,'Model Assumptions'!$C$94:$G$117,4,0),1,0),0),0)</f>
        <v>0</v>
      </c>
      <c r="AC27">
        <f>IFERROR(IF(VLOOKUP($G27,'Model Assumptions'!$C$94:$G$117,4,0)&gt;0,IF(AC$11&gt;=VLOOKUP($G27,'Model Assumptions'!$C$94:$G$117,4,0),1,0),0),0)</f>
        <v>0</v>
      </c>
      <c r="AD27">
        <f>IFERROR(IF(VLOOKUP($G27,'Model Assumptions'!$C$94:$G$117,4,0)&gt;0,IF(AD$11&gt;=VLOOKUP($G27,'Model Assumptions'!$C$94:$G$117,4,0),1,0),0),0)</f>
        <v>0</v>
      </c>
      <c r="AE27">
        <f>IFERROR(IF(VLOOKUP($G27,'Model Assumptions'!$C$94:$G$117,4,0)&gt;0,IF(AE$11&gt;=VLOOKUP($G27,'Model Assumptions'!$C$94:$G$117,4,0),1,0),0),0)</f>
        <v>0</v>
      </c>
      <c r="AF27">
        <f>IFERROR(IF(VLOOKUP($G27,'Model Assumptions'!$C$94:$G$117,4,0)&gt;0,IF(AF$11&gt;=VLOOKUP($G27,'Model Assumptions'!$C$94:$G$117,4,0),1,0),0),0)</f>
        <v>0</v>
      </c>
      <c r="AG27">
        <f>IFERROR(IF(VLOOKUP($G27,'Model Assumptions'!$C$94:$G$117,4,0)&gt;0,IF(AG$11&gt;=VLOOKUP($G27,'Model Assumptions'!$C$94:$G$117,4,0),1,0),0),0)</f>
        <v>0</v>
      </c>
      <c r="AH27">
        <f>IFERROR(IF(VLOOKUP($G27,'Model Assumptions'!$C$94:$G$117,4,0)&gt;0,IF(AH$11&gt;=VLOOKUP($G27,'Model Assumptions'!$C$94:$G$117,4,0),1,0),0),0)</f>
        <v>0</v>
      </c>
      <c r="AI27">
        <f>IFERROR(IF(VLOOKUP($G27,'Model Assumptions'!$C$94:$G$117,4,0)&gt;0,IF(AI$11&gt;=VLOOKUP($G27,'Model Assumptions'!$C$94:$G$117,4,0),1,0),0),0)</f>
        <v>0</v>
      </c>
      <c r="AJ27">
        <f>IFERROR(IF(VLOOKUP($G27,'Model Assumptions'!$C$94:$G$117,4,0)&gt;0,IF(AJ$11&gt;=VLOOKUP($G27,'Model Assumptions'!$C$94:$G$117,4,0),1,0),0),0)</f>
        <v>0</v>
      </c>
      <c r="AK27">
        <f>IFERROR(IF(VLOOKUP($G27,'Model Assumptions'!$C$94:$G$117,4,0)&gt;0,IF(AK$11&gt;=VLOOKUP($G27,'Model Assumptions'!$C$94:$G$117,4,0),1,0),0),0)</f>
        <v>0</v>
      </c>
      <c r="AL27">
        <f>IFERROR(IF(VLOOKUP($G27,'Model Assumptions'!$C$94:$G$117,4,0)&gt;0,IF(AL$11&gt;=VLOOKUP($G27,'Model Assumptions'!$C$94:$G$117,4,0),1,0),0),0)</f>
        <v>0</v>
      </c>
      <c r="AM27">
        <f>IFERROR(IF(VLOOKUP($G27,'Model Assumptions'!$C$94:$G$117,4,0)&gt;0,IF(AM$11&gt;=VLOOKUP($G27,'Model Assumptions'!$C$94:$G$117,4,0),1,0),0),0)</f>
        <v>0</v>
      </c>
      <c r="AN27">
        <f>IFERROR(IF(VLOOKUP($G27,'Model Assumptions'!$C$94:$G$117,4,0)&gt;0,IF(AN$11&gt;=VLOOKUP($G27,'Model Assumptions'!$C$94:$G$117,4,0),1,0),0),0)</f>
        <v>0</v>
      </c>
      <c r="AO27">
        <f>IFERROR(IF(VLOOKUP($G27,'Model Assumptions'!$C$94:$G$117,4,0)&gt;0,IF(AO$11&gt;=VLOOKUP($G27,'Model Assumptions'!$C$94:$G$117,4,0),1,0),0),0)</f>
        <v>0</v>
      </c>
      <c r="AP27">
        <f>IFERROR(IF(VLOOKUP($G27,'Model Assumptions'!$C$94:$G$117,4,0)&gt;0,IF(AP$11&gt;=VLOOKUP($G27,'Model Assumptions'!$C$94:$G$117,4,0),1,0),0),0)</f>
        <v>0</v>
      </c>
      <c r="AQ27">
        <f>IFERROR(IF(VLOOKUP($G27,'Model Assumptions'!$C$94:$G$117,4,0)&gt;0,IF(AQ$11&gt;=VLOOKUP($G27,'Model Assumptions'!$C$94:$G$117,4,0),1,0),0),0)</f>
        <v>0</v>
      </c>
      <c r="AR27">
        <f>IFERROR(IF(VLOOKUP($G27,'Model Assumptions'!$C$94:$G$117,4,0)&gt;0,IF(AR$11&gt;=VLOOKUP($G27,'Model Assumptions'!$C$94:$G$117,4,0),1,0),0),0)</f>
        <v>0</v>
      </c>
    </row>
    <row r="28" spans="2:44" x14ac:dyDescent="0.25">
      <c r="B28" s="238"/>
      <c r="C28" s="239"/>
      <c r="D28" s="240"/>
      <c r="E28" s="62"/>
      <c r="F28" s="70" t="str">
        <f>IFERROR(VLOOKUP(G28,'Model Assumptions'!$C$95:$D$117,2,0),"-")</f>
        <v>-</v>
      </c>
      <c r="G28" s="42">
        <f>'Model Assumptions'!C111</f>
        <v>0</v>
      </c>
      <c r="H28" s="2"/>
      <c r="I28">
        <f>IFERROR(IF(VLOOKUP($G28,'Model Assumptions'!$C$94:$G$117,4,0)&gt;0,IF(I$11&gt;=VLOOKUP($G28,'Model Assumptions'!$C$94:$G$117,4,0),1,0),0),0)</f>
        <v>0</v>
      </c>
      <c r="J28">
        <f>IFERROR(IF(VLOOKUP($G28,'Model Assumptions'!$C$94:$G$117,4,0)&gt;0,IF(J$11&gt;=VLOOKUP($G28,'Model Assumptions'!$C$94:$G$117,4,0),1,0),0),0)</f>
        <v>0</v>
      </c>
      <c r="K28">
        <f>IFERROR(IF(VLOOKUP($G28,'Model Assumptions'!$C$94:$G$117,4,0)&gt;0,IF(K$11&gt;=VLOOKUP($G28,'Model Assumptions'!$C$94:$G$117,4,0),1,0),0),0)</f>
        <v>0</v>
      </c>
      <c r="L28">
        <f>IFERROR(IF(VLOOKUP($G28,'Model Assumptions'!$C$94:$G$117,4,0)&gt;0,IF(L$11&gt;=VLOOKUP($G28,'Model Assumptions'!$C$94:$G$117,4,0),1,0),0),0)</f>
        <v>0</v>
      </c>
      <c r="M28">
        <f>IFERROR(IF(VLOOKUP($G28,'Model Assumptions'!$C$94:$G$117,4,0)&gt;0,IF(M$11&gt;=VLOOKUP($G28,'Model Assumptions'!$C$94:$G$117,4,0),1,0),0),0)</f>
        <v>0</v>
      </c>
      <c r="N28">
        <f>IFERROR(IF(VLOOKUP($G28,'Model Assumptions'!$C$94:$G$117,4,0)&gt;0,IF(N$11&gt;=VLOOKUP($G28,'Model Assumptions'!$C$94:$G$117,4,0),1,0),0),0)</f>
        <v>0</v>
      </c>
      <c r="O28">
        <f>IFERROR(IF(VLOOKUP($G28,'Model Assumptions'!$C$94:$G$117,4,0)&gt;0,IF(O$11&gt;=VLOOKUP($G28,'Model Assumptions'!$C$94:$G$117,4,0),1,0),0),0)</f>
        <v>0</v>
      </c>
      <c r="P28">
        <f>IFERROR(IF(VLOOKUP($G28,'Model Assumptions'!$C$94:$G$117,4,0)&gt;0,IF(P$11&gt;=VLOOKUP($G28,'Model Assumptions'!$C$94:$G$117,4,0),1,0),0),0)</f>
        <v>0</v>
      </c>
      <c r="Q28">
        <f>IFERROR(IF(VLOOKUP($G28,'Model Assumptions'!$C$94:$G$117,4,0)&gt;0,IF(Q$11&gt;=VLOOKUP($G28,'Model Assumptions'!$C$94:$G$117,4,0),1,0),0),0)</f>
        <v>0</v>
      </c>
      <c r="R28">
        <f>IFERROR(IF(VLOOKUP($G28,'Model Assumptions'!$C$94:$G$117,4,0)&gt;0,IF(R$11&gt;=VLOOKUP($G28,'Model Assumptions'!$C$94:$G$117,4,0),1,0),0),0)</f>
        <v>0</v>
      </c>
      <c r="S28">
        <f>IFERROR(IF(VLOOKUP($G28,'Model Assumptions'!$C$94:$G$117,4,0)&gt;0,IF(S$11&gt;=VLOOKUP($G28,'Model Assumptions'!$C$94:$G$117,4,0),1,0),0),0)</f>
        <v>0</v>
      </c>
      <c r="T28">
        <f>IFERROR(IF(VLOOKUP($G28,'Model Assumptions'!$C$94:$G$117,4,0)&gt;0,IF(T$11&gt;=VLOOKUP($G28,'Model Assumptions'!$C$94:$G$117,4,0),1,0),0),0)</f>
        <v>0</v>
      </c>
      <c r="U28">
        <f>IFERROR(IF(VLOOKUP($G28,'Model Assumptions'!$C$94:$G$117,4,0)&gt;0,IF(U$11&gt;=VLOOKUP($G28,'Model Assumptions'!$C$94:$G$117,4,0),1,0),0),0)</f>
        <v>0</v>
      </c>
      <c r="V28">
        <f>IFERROR(IF(VLOOKUP($G28,'Model Assumptions'!$C$94:$G$117,4,0)&gt;0,IF(V$11&gt;=VLOOKUP($G28,'Model Assumptions'!$C$94:$G$117,4,0),1,0),0),0)</f>
        <v>0</v>
      </c>
      <c r="W28">
        <f>IFERROR(IF(VLOOKUP($G28,'Model Assumptions'!$C$94:$G$117,4,0)&gt;0,IF(W$11&gt;=VLOOKUP($G28,'Model Assumptions'!$C$94:$G$117,4,0),1,0),0),0)</f>
        <v>0</v>
      </c>
      <c r="X28">
        <f>IFERROR(IF(VLOOKUP($G28,'Model Assumptions'!$C$94:$G$117,4,0)&gt;0,IF(X$11&gt;=VLOOKUP($G28,'Model Assumptions'!$C$94:$G$117,4,0),1,0),0),0)</f>
        <v>0</v>
      </c>
      <c r="Y28">
        <f>IFERROR(IF(VLOOKUP($G28,'Model Assumptions'!$C$94:$G$117,4,0)&gt;0,IF(Y$11&gt;=VLOOKUP($G28,'Model Assumptions'!$C$94:$G$117,4,0),1,0),0),0)</f>
        <v>0</v>
      </c>
      <c r="Z28">
        <f>IFERROR(IF(VLOOKUP($G28,'Model Assumptions'!$C$94:$G$117,4,0)&gt;0,IF(Z$11&gt;=VLOOKUP($G28,'Model Assumptions'!$C$94:$G$117,4,0),1,0),0),0)</f>
        <v>0</v>
      </c>
      <c r="AA28">
        <f>IFERROR(IF(VLOOKUP($G28,'Model Assumptions'!$C$94:$G$117,4,0)&gt;0,IF(AA$11&gt;=VLOOKUP($G28,'Model Assumptions'!$C$94:$G$117,4,0),1,0),0),0)</f>
        <v>0</v>
      </c>
      <c r="AB28">
        <f>IFERROR(IF(VLOOKUP($G28,'Model Assumptions'!$C$94:$G$117,4,0)&gt;0,IF(AB$11&gt;=VLOOKUP($G28,'Model Assumptions'!$C$94:$G$117,4,0),1,0),0),0)</f>
        <v>0</v>
      </c>
      <c r="AC28">
        <f>IFERROR(IF(VLOOKUP($G28,'Model Assumptions'!$C$94:$G$117,4,0)&gt;0,IF(AC$11&gt;=VLOOKUP($G28,'Model Assumptions'!$C$94:$G$117,4,0),1,0),0),0)</f>
        <v>0</v>
      </c>
      <c r="AD28">
        <f>IFERROR(IF(VLOOKUP($G28,'Model Assumptions'!$C$94:$G$117,4,0)&gt;0,IF(AD$11&gt;=VLOOKUP($G28,'Model Assumptions'!$C$94:$G$117,4,0),1,0),0),0)</f>
        <v>0</v>
      </c>
      <c r="AE28">
        <f>IFERROR(IF(VLOOKUP($G28,'Model Assumptions'!$C$94:$G$117,4,0)&gt;0,IF(AE$11&gt;=VLOOKUP($G28,'Model Assumptions'!$C$94:$G$117,4,0),1,0),0),0)</f>
        <v>0</v>
      </c>
      <c r="AF28">
        <f>IFERROR(IF(VLOOKUP($G28,'Model Assumptions'!$C$94:$G$117,4,0)&gt;0,IF(AF$11&gt;=VLOOKUP($G28,'Model Assumptions'!$C$94:$G$117,4,0),1,0),0),0)</f>
        <v>0</v>
      </c>
      <c r="AG28">
        <f>IFERROR(IF(VLOOKUP($G28,'Model Assumptions'!$C$94:$G$117,4,0)&gt;0,IF(AG$11&gt;=VLOOKUP($G28,'Model Assumptions'!$C$94:$G$117,4,0),1,0),0),0)</f>
        <v>0</v>
      </c>
      <c r="AH28">
        <f>IFERROR(IF(VLOOKUP($G28,'Model Assumptions'!$C$94:$G$117,4,0)&gt;0,IF(AH$11&gt;=VLOOKUP($G28,'Model Assumptions'!$C$94:$G$117,4,0),1,0),0),0)</f>
        <v>0</v>
      </c>
      <c r="AI28">
        <f>IFERROR(IF(VLOOKUP($G28,'Model Assumptions'!$C$94:$G$117,4,0)&gt;0,IF(AI$11&gt;=VLOOKUP($G28,'Model Assumptions'!$C$94:$G$117,4,0),1,0),0),0)</f>
        <v>0</v>
      </c>
      <c r="AJ28">
        <f>IFERROR(IF(VLOOKUP($G28,'Model Assumptions'!$C$94:$G$117,4,0)&gt;0,IF(AJ$11&gt;=VLOOKUP($G28,'Model Assumptions'!$C$94:$G$117,4,0),1,0),0),0)</f>
        <v>0</v>
      </c>
      <c r="AK28">
        <f>IFERROR(IF(VLOOKUP($G28,'Model Assumptions'!$C$94:$G$117,4,0)&gt;0,IF(AK$11&gt;=VLOOKUP($G28,'Model Assumptions'!$C$94:$G$117,4,0),1,0),0),0)</f>
        <v>0</v>
      </c>
      <c r="AL28">
        <f>IFERROR(IF(VLOOKUP($G28,'Model Assumptions'!$C$94:$G$117,4,0)&gt;0,IF(AL$11&gt;=VLOOKUP($G28,'Model Assumptions'!$C$94:$G$117,4,0),1,0),0),0)</f>
        <v>0</v>
      </c>
      <c r="AM28">
        <f>IFERROR(IF(VLOOKUP($G28,'Model Assumptions'!$C$94:$G$117,4,0)&gt;0,IF(AM$11&gt;=VLOOKUP($G28,'Model Assumptions'!$C$94:$G$117,4,0),1,0),0),0)</f>
        <v>0</v>
      </c>
      <c r="AN28">
        <f>IFERROR(IF(VLOOKUP($G28,'Model Assumptions'!$C$94:$G$117,4,0)&gt;0,IF(AN$11&gt;=VLOOKUP($G28,'Model Assumptions'!$C$94:$G$117,4,0),1,0),0),0)</f>
        <v>0</v>
      </c>
      <c r="AO28">
        <f>IFERROR(IF(VLOOKUP($G28,'Model Assumptions'!$C$94:$G$117,4,0)&gt;0,IF(AO$11&gt;=VLOOKUP($G28,'Model Assumptions'!$C$94:$G$117,4,0),1,0),0),0)</f>
        <v>0</v>
      </c>
      <c r="AP28">
        <f>IFERROR(IF(VLOOKUP($G28,'Model Assumptions'!$C$94:$G$117,4,0)&gt;0,IF(AP$11&gt;=VLOOKUP($G28,'Model Assumptions'!$C$94:$G$117,4,0),1,0),0),0)</f>
        <v>0</v>
      </c>
      <c r="AQ28">
        <f>IFERROR(IF(VLOOKUP($G28,'Model Assumptions'!$C$94:$G$117,4,0)&gt;0,IF(AQ$11&gt;=VLOOKUP($G28,'Model Assumptions'!$C$94:$G$117,4,0),1,0),0),0)</f>
        <v>0</v>
      </c>
      <c r="AR28">
        <f>IFERROR(IF(VLOOKUP($G28,'Model Assumptions'!$C$94:$G$117,4,0)&gt;0,IF(AR$11&gt;=VLOOKUP($G28,'Model Assumptions'!$C$94:$G$117,4,0),1,0),0),0)</f>
        <v>0</v>
      </c>
    </row>
    <row r="29" spans="2:44" x14ac:dyDescent="0.25">
      <c r="B29" s="238"/>
      <c r="C29" s="239"/>
      <c r="D29" s="240"/>
      <c r="E29" s="62"/>
      <c r="F29" s="70" t="str">
        <f>IFERROR(VLOOKUP(G29,'Model Assumptions'!$C$95:$D$117,2,0),"-")</f>
        <v>-</v>
      </c>
      <c r="G29" s="42">
        <f>'Model Assumptions'!C112</f>
        <v>0</v>
      </c>
      <c r="H29" s="2"/>
      <c r="I29">
        <f>IFERROR(IF(VLOOKUP($G29,'Model Assumptions'!$C$94:$G$117,4,0)&gt;0,IF(I$11&gt;=VLOOKUP($G29,'Model Assumptions'!$C$94:$G$117,4,0),1,0),0),0)</f>
        <v>0</v>
      </c>
      <c r="J29">
        <f>IFERROR(IF(VLOOKUP($G29,'Model Assumptions'!$C$94:$G$117,4,0)&gt;0,IF(J$11&gt;=VLOOKUP($G29,'Model Assumptions'!$C$94:$G$117,4,0),1,0),0),0)</f>
        <v>0</v>
      </c>
      <c r="K29">
        <f>IFERROR(IF(VLOOKUP($G29,'Model Assumptions'!$C$94:$G$117,4,0)&gt;0,IF(K$11&gt;=VLOOKUP($G29,'Model Assumptions'!$C$94:$G$117,4,0),1,0),0),0)</f>
        <v>0</v>
      </c>
      <c r="L29">
        <f>IFERROR(IF(VLOOKUP($G29,'Model Assumptions'!$C$94:$G$117,4,0)&gt;0,IF(L$11&gt;=VLOOKUP($G29,'Model Assumptions'!$C$94:$G$117,4,0),1,0),0),0)</f>
        <v>0</v>
      </c>
      <c r="M29">
        <f>IFERROR(IF(VLOOKUP($G29,'Model Assumptions'!$C$94:$G$117,4,0)&gt;0,IF(M$11&gt;=VLOOKUP($G29,'Model Assumptions'!$C$94:$G$117,4,0),1,0),0),0)</f>
        <v>0</v>
      </c>
      <c r="N29">
        <f>IFERROR(IF(VLOOKUP($G29,'Model Assumptions'!$C$94:$G$117,4,0)&gt;0,IF(N$11&gt;=VLOOKUP($G29,'Model Assumptions'!$C$94:$G$117,4,0),1,0),0),0)</f>
        <v>0</v>
      </c>
      <c r="O29">
        <f>IFERROR(IF(VLOOKUP($G29,'Model Assumptions'!$C$94:$G$117,4,0)&gt;0,IF(O$11&gt;=VLOOKUP($G29,'Model Assumptions'!$C$94:$G$117,4,0),1,0),0),0)</f>
        <v>0</v>
      </c>
      <c r="P29">
        <f>IFERROR(IF(VLOOKUP($G29,'Model Assumptions'!$C$94:$G$117,4,0)&gt;0,IF(P$11&gt;=VLOOKUP($G29,'Model Assumptions'!$C$94:$G$117,4,0),1,0),0),0)</f>
        <v>0</v>
      </c>
      <c r="Q29">
        <f>IFERROR(IF(VLOOKUP($G29,'Model Assumptions'!$C$94:$G$117,4,0)&gt;0,IF(Q$11&gt;=VLOOKUP($G29,'Model Assumptions'!$C$94:$G$117,4,0),1,0),0),0)</f>
        <v>0</v>
      </c>
      <c r="R29">
        <f>IFERROR(IF(VLOOKUP($G29,'Model Assumptions'!$C$94:$G$117,4,0)&gt;0,IF(R$11&gt;=VLOOKUP($G29,'Model Assumptions'!$C$94:$G$117,4,0),1,0),0),0)</f>
        <v>0</v>
      </c>
      <c r="S29">
        <f>IFERROR(IF(VLOOKUP($G29,'Model Assumptions'!$C$94:$G$117,4,0)&gt;0,IF(S$11&gt;=VLOOKUP($G29,'Model Assumptions'!$C$94:$G$117,4,0),1,0),0),0)</f>
        <v>0</v>
      </c>
      <c r="T29">
        <f>IFERROR(IF(VLOOKUP($G29,'Model Assumptions'!$C$94:$G$117,4,0)&gt;0,IF(T$11&gt;=VLOOKUP($G29,'Model Assumptions'!$C$94:$G$117,4,0),1,0),0),0)</f>
        <v>0</v>
      </c>
      <c r="U29">
        <f>IFERROR(IF(VLOOKUP($G29,'Model Assumptions'!$C$94:$G$117,4,0)&gt;0,IF(U$11&gt;=VLOOKUP($G29,'Model Assumptions'!$C$94:$G$117,4,0),1,0),0),0)</f>
        <v>0</v>
      </c>
      <c r="V29">
        <f>IFERROR(IF(VLOOKUP($G29,'Model Assumptions'!$C$94:$G$117,4,0)&gt;0,IF(V$11&gt;=VLOOKUP($G29,'Model Assumptions'!$C$94:$G$117,4,0),1,0),0),0)</f>
        <v>0</v>
      </c>
      <c r="W29">
        <f>IFERROR(IF(VLOOKUP($G29,'Model Assumptions'!$C$94:$G$117,4,0)&gt;0,IF(W$11&gt;=VLOOKUP($G29,'Model Assumptions'!$C$94:$G$117,4,0),1,0),0),0)</f>
        <v>0</v>
      </c>
      <c r="X29">
        <f>IFERROR(IF(VLOOKUP($G29,'Model Assumptions'!$C$94:$G$117,4,0)&gt;0,IF(X$11&gt;=VLOOKUP($G29,'Model Assumptions'!$C$94:$G$117,4,0),1,0),0),0)</f>
        <v>0</v>
      </c>
      <c r="Y29">
        <f>IFERROR(IF(VLOOKUP($G29,'Model Assumptions'!$C$94:$G$117,4,0)&gt;0,IF(Y$11&gt;=VLOOKUP($G29,'Model Assumptions'!$C$94:$G$117,4,0),1,0),0),0)</f>
        <v>0</v>
      </c>
      <c r="Z29">
        <f>IFERROR(IF(VLOOKUP($G29,'Model Assumptions'!$C$94:$G$117,4,0)&gt;0,IF(Z$11&gt;=VLOOKUP($G29,'Model Assumptions'!$C$94:$G$117,4,0),1,0),0),0)</f>
        <v>0</v>
      </c>
      <c r="AA29">
        <f>IFERROR(IF(VLOOKUP($G29,'Model Assumptions'!$C$94:$G$117,4,0)&gt;0,IF(AA$11&gt;=VLOOKUP($G29,'Model Assumptions'!$C$94:$G$117,4,0),1,0),0),0)</f>
        <v>0</v>
      </c>
      <c r="AB29">
        <f>IFERROR(IF(VLOOKUP($G29,'Model Assumptions'!$C$94:$G$117,4,0)&gt;0,IF(AB$11&gt;=VLOOKUP($G29,'Model Assumptions'!$C$94:$G$117,4,0),1,0),0),0)</f>
        <v>0</v>
      </c>
      <c r="AC29">
        <f>IFERROR(IF(VLOOKUP($G29,'Model Assumptions'!$C$94:$G$117,4,0)&gt;0,IF(AC$11&gt;=VLOOKUP($G29,'Model Assumptions'!$C$94:$G$117,4,0),1,0),0),0)</f>
        <v>0</v>
      </c>
      <c r="AD29">
        <f>IFERROR(IF(VLOOKUP($G29,'Model Assumptions'!$C$94:$G$117,4,0)&gt;0,IF(AD$11&gt;=VLOOKUP($G29,'Model Assumptions'!$C$94:$G$117,4,0),1,0),0),0)</f>
        <v>0</v>
      </c>
      <c r="AE29">
        <f>IFERROR(IF(VLOOKUP($G29,'Model Assumptions'!$C$94:$G$117,4,0)&gt;0,IF(AE$11&gt;=VLOOKUP($G29,'Model Assumptions'!$C$94:$G$117,4,0),1,0),0),0)</f>
        <v>0</v>
      </c>
      <c r="AF29">
        <f>IFERROR(IF(VLOOKUP($G29,'Model Assumptions'!$C$94:$G$117,4,0)&gt;0,IF(AF$11&gt;=VLOOKUP($G29,'Model Assumptions'!$C$94:$G$117,4,0),1,0),0),0)</f>
        <v>0</v>
      </c>
      <c r="AG29">
        <f>IFERROR(IF(VLOOKUP($G29,'Model Assumptions'!$C$94:$G$117,4,0)&gt;0,IF(AG$11&gt;=VLOOKUP($G29,'Model Assumptions'!$C$94:$G$117,4,0),1,0),0),0)</f>
        <v>0</v>
      </c>
      <c r="AH29">
        <f>IFERROR(IF(VLOOKUP($G29,'Model Assumptions'!$C$94:$G$117,4,0)&gt;0,IF(AH$11&gt;=VLOOKUP($G29,'Model Assumptions'!$C$94:$G$117,4,0),1,0),0),0)</f>
        <v>0</v>
      </c>
      <c r="AI29">
        <f>IFERROR(IF(VLOOKUP($G29,'Model Assumptions'!$C$94:$G$117,4,0)&gt;0,IF(AI$11&gt;=VLOOKUP($G29,'Model Assumptions'!$C$94:$G$117,4,0),1,0),0),0)</f>
        <v>0</v>
      </c>
      <c r="AJ29">
        <f>IFERROR(IF(VLOOKUP($G29,'Model Assumptions'!$C$94:$G$117,4,0)&gt;0,IF(AJ$11&gt;=VLOOKUP($G29,'Model Assumptions'!$C$94:$G$117,4,0),1,0),0),0)</f>
        <v>0</v>
      </c>
      <c r="AK29">
        <f>IFERROR(IF(VLOOKUP($G29,'Model Assumptions'!$C$94:$G$117,4,0)&gt;0,IF(AK$11&gt;=VLOOKUP($G29,'Model Assumptions'!$C$94:$G$117,4,0),1,0),0),0)</f>
        <v>0</v>
      </c>
      <c r="AL29">
        <f>IFERROR(IF(VLOOKUP($G29,'Model Assumptions'!$C$94:$G$117,4,0)&gt;0,IF(AL$11&gt;=VLOOKUP($G29,'Model Assumptions'!$C$94:$G$117,4,0),1,0),0),0)</f>
        <v>0</v>
      </c>
      <c r="AM29">
        <f>IFERROR(IF(VLOOKUP($G29,'Model Assumptions'!$C$94:$G$117,4,0)&gt;0,IF(AM$11&gt;=VLOOKUP($G29,'Model Assumptions'!$C$94:$G$117,4,0),1,0),0),0)</f>
        <v>0</v>
      </c>
      <c r="AN29">
        <f>IFERROR(IF(VLOOKUP($G29,'Model Assumptions'!$C$94:$G$117,4,0)&gt;0,IF(AN$11&gt;=VLOOKUP($G29,'Model Assumptions'!$C$94:$G$117,4,0),1,0),0),0)</f>
        <v>0</v>
      </c>
      <c r="AO29">
        <f>IFERROR(IF(VLOOKUP($G29,'Model Assumptions'!$C$94:$G$117,4,0)&gt;0,IF(AO$11&gt;=VLOOKUP($G29,'Model Assumptions'!$C$94:$G$117,4,0),1,0),0),0)</f>
        <v>0</v>
      </c>
      <c r="AP29">
        <f>IFERROR(IF(VLOOKUP($G29,'Model Assumptions'!$C$94:$G$117,4,0)&gt;0,IF(AP$11&gt;=VLOOKUP($G29,'Model Assumptions'!$C$94:$G$117,4,0),1,0),0),0)</f>
        <v>0</v>
      </c>
      <c r="AQ29">
        <f>IFERROR(IF(VLOOKUP($G29,'Model Assumptions'!$C$94:$G$117,4,0)&gt;0,IF(AQ$11&gt;=VLOOKUP($G29,'Model Assumptions'!$C$94:$G$117,4,0),1,0),0),0)</f>
        <v>0</v>
      </c>
      <c r="AR29">
        <f>IFERROR(IF(VLOOKUP($G29,'Model Assumptions'!$C$94:$G$117,4,0)&gt;0,IF(AR$11&gt;=VLOOKUP($G29,'Model Assumptions'!$C$94:$G$117,4,0),1,0),0),0)</f>
        <v>0</v>
      </c>
    </row>
    <row r="30" spans="2:44" x14ac:dyDescent="0.25">
      <c r="B30" s="238"/>
      <c r="C30" s="239"/>
      <c r="D30" s="240"/>
      <c r="E30" s="62"/>
      <c r="F30" s="70" t="str">
        <f>IFERROR(VLOOKUP(G30,'Model Assumptions'!$C$95:$D$117,2,0),"-")</f>
        <v>-</v>
      </c>
      <c r="G30" s="42">
        <f>'Model Assumptions'!C113</f>
        <v>0</v>
      </c>
      <c r="H30" s="2"/>
      <c r="I30">
        <f>IFERROR(IF(VLOOKUP($G30,'Model Assumptions'!$C$94:$G$117,4,0)&gt;0,IF(I$11&gt;=VLOOKUP($G30,'Model Assumptions'!$C$94:$G$117,4,0),1,0),0),0)</f>
        <v>0</v>
      </c>
      <c r="J30">
        <f>IFERROR(IF(VLOOKUP($G30,'Model Assumptions'!$C$94:$G$117,4,0)&gt;0,IF(J$11&gt;=VLOOKUP($G30,'Model Assumptions'!$C$94:$G$117,4,0),1,0),0),0)</f>
        <v>0</v>
      </c>
      <c r="K30">
        <f>IFERROR(IF(VLOOKUP($G30,'Model Assumptions'!$C$94:$G$117,4,0)&gt;0,IF(K$11&gt;=VLOOKUP($G30,'Model Assumptions'!$C$94:$G$117,4,0),1,0),0),0)</f>
        <v>0</v>
      </c>
      <c r="L30">
        <f>IFERROR(IF(VLOOKUP($G30,'Model Assumptions'!$C$94:$G$117,4,0)&gt;0,IF(L$11&gt;=VLOOKUP($G30,'Model Assumptions'!$C$94:$G$117,4,0),1,0),0),0)</f>
        <v>0</v>
      </c>
      <c r="M30">
        <f>IFERROR(IF(VLOOKUP($G30,'Model Assumptions'!$C$94:$G$117,4,0)&gt;0,IF(M$11&gt;=VLOOKUP($G30,'Model Assumptions'!$C$94:$G$117,4,0),1,0),0),0)</f>
        <v>0</v>
      </c>
      <c r="N30">
        <f>IFERROR(IF(VLOOKUP($G30,'Model Assumptions'!$C$94:$G$117,4,0)&gt;0,IF(N$11&gt;=VLOOKUP($G30,'Model Assumptions'!$C$94:$G$117,4,0),1,0),0),0)</f>
        <v>0</v>
      </c>
      <c r="O30">
        <f>IFERROR(IF(VLOOKUP($G30,'Model Assumptions'!$C$94:$G$117,4,0)&gt;0,IF(O$11&gt;=VLOOKUP($G30,'Model Assumptions'!$C$94:$G$117,4,0),1,0),0),0)</f>
        <v>0</v>
      </c>
      <c r="P30">
        <f>IFERROR(IF(VLOOKUP($G30,'Model Assumptions'!$C$94:$G$117,4,0)&gt;0,IF(P$11&gt;=VLOOKUP($G30,'Model Assumptions'!$C$94:$G$117,4,0),1,0),0),0)</f>
        <v>0</v>
      </c>
      <c r="Q30">
        <f>IFERROR(IF(VLOOKUP($G30,'Model Assumptions'!$C$94:$G$117,4,0)&gt;0,IF(Q$11&gt;=VLOOKUP($G30,'Model Assumptions'!$C$94:$G$117,4,0),1,0),0),0)</f>
        <v>0</v>
      </c>
      <c r="R30">
        <f>IFERROR(IF(VLOOKUP($G30,'Model Assumptions'!$C$94:$G$117,4,0)&gt;0,IF(R$11&gt;=VLOOKUP($G30,'Model Assumptions'!$C$94:$G$117,4,0),1,0),0),0)</f>
        <v>0</v>
      </c>
      <c r="S30">
        <f>IFERROR(IF(VLOOKUP($G30,'Model Assumptions'!$C$94:$G$117,4,0)&gt;0,IF(S$11&gt;=VLOOKUP($G30,'Model Assumptions'!$C$94:$G$117,4,0),1,0),0),0)</f>
        <v>0</v>
      </c>
      <c r="T30">
        <f>IFERROR(IF(VLOOKUP($G30,'Model Assumptions'!$C$94:$G$117,4,0)&gt;0,IF(T$11&gt;=VLOOKUP($G30,'Model Assumptions'!$C$94:$G$117,4,0),1,0),0),0)</f>
        <v>0</v>
      </c>
      <c r="U30">
        <f>IFERROR(IF(VLOOKUP($G30,'Model Assumptions'!$C$94:$G$117,4,0)&gt;0,IF(U$11&gt;=VLOOKUP($G30,'Model Assumptions'!$C$94:$G$117,4,0),1,0),0),0)</f>
        <v>0</v>
      </c>
      <c r="V30">
        <f>IFERROR(IF(VLOOKUP($G30,'Model Assumptions'!$C$94:$G$117,4,0)&gt;0,IF(V$11&gt;=VLOOKUP($G30,'Model Assumptions'!$C$94:$G$117,4,0),1,0),0),0)</f>
        <v>0</v>
      </c>
      <c r="W30">
        <f>IFERROR(IF(VLOOKUP($G30,'Model Assumptions'!$C$94:$G$117,4,0)&gt;0,IF(W$11&gt;=VLOOKUP($G30,'Model Assumptions'!$C$94:$G$117,4,0),1,0),0),0)</f>
        <v>0</v>
      </c>
      <c r="X30">
        <f>IFERROR(IF(VLOOKUP($G30,'Model Assumptions'!$C$94:$G$117,4,0)&gt;0,IF(X$11&gt;=VLOOKUP($G30,'Model Assumptions'!$C$94:$G$117,4,0),1,0),0),0)</f>
        <v>0</v>
      </c>
      <c r="Y30">
        <f>IFERROR(IF(VLOOKUP($G30,'Model Assumptions'!$C$94:$G$117,4,0)&gt;0,IF(Y$11&gt;=VLOOKUP($G30,'Model Assumptions'!$C$94:$G$117,4,0),1,0),0),0)</f>
        <v>0</v>
      </c>
      <c r="Z30">
        <f>IFERROR(IF(VLOOKUP($G30,'Model Assumptions'!$C$94:$G$117,4,0)&gt;0,IF(Z$11&gt;=VLOOKUP($G30,'Model Assumptions'!$C$94:$G$117,4,0),1,0),0),0)</f>
        <v>0</v>
      </c>
      <c r="AA30">
        <f>IFERROR(IF(VLOOKUP($G30,'Model Assumptions'!$C$94:$G$117,4,0)&gt;0,IF(AA$11&gt;=VLOOKUP($G30,'Model Assumptions'!$C$94:$G$117,4,0),1,0),0),0)</f>
        <v>0</v>
      </c>
      <c r="AB30">
        <f>IFERROR(IF(VLOOKUP($G30,'Model Assumptions'!$C$94:$G$117,4,0)&gt;0,IF(AB$11&gt;=VLOOKUP($G30,'Model Assumptions'!$C$94:$G$117,4,0),1,0),0),0)</f>
        <v>0</v>
      </c>
      <c r="AC30">
        <f>IFERROR(IF(VLOOKUP($G30,'Model Assumptions'!$C$94:$G$117,4,0)&gt;0,IF(AC$11&gt;=VLOOKUP($G30,'Model Assumptions'!$C$94:$G$117,4,0),1,0),0),0)</f>
        <v>0</v>
      </c>
      <c r="AD30">
        <f>IFERROR(IF(VLOOKUP($G30,'Model Assumptions'!$C$94:$G$117,4,0)&gt;0,IF(AD$11&gt;=VLOOKUP($G30,'Model Assumptions'!$C$94:$G$117,4,0),1,0),0),0)</f>
        <v>0</v>
      </c>
      <c r="AE30">
        <f>IFERROR(IF(VLOOKUP($G30,'Model Assumptions'!$C$94:$G$117,4,0)&gt;0,IF(AE$11&gt;=VLOOKUP($G30,'Model Assumptions'!$C$94:$G$117,4,0),1,0),0),0)</f>
        <v>0</v>
      </c>
      <c r="AF30">
        <f>IFERROR(IF(VLOOKUP($G30,'Model Assumptions'!$C$94:$G$117,4,0)&gt;0,IF(AF$11&gt;=VLOOKUP($G30,'Model Assumptions'!$C$94:$G$117,4,0),1,0),0),0)</f>
        <v>0</v>
      </c>
      <c r="AG30">
        <f>IFERROR(IF(VLOOKUP($G30,'Model Assumptions'!$C$94:$G$117,4,0)&gt;0,IF(AG$11&gt;=VLOOKUP($G30,'Model Assumptions'!$C$94:$G$117,4,0),1,0),0),0)</f>
        <v>0</v>
      </c>
      <c r="AH30">
        <f>IFERROR(IF(VLOOKUP($G30,'Model Assumptions'!$C$94:$G$117,4,0)&gt;0,IF(AH$11&gt;=VLOOKUP($G30,'Model Assumptions'!$C$94:$G$117,4,0),1,0),0),0)</f>
        <v>0</v>
      </c>
      <c r="AI30">
        <f>IFERROR(IF(VLOOKUP($G30,'Model Assumptions'!$C$94:$G$117,4,0)&gt;0,IF(AI$11&gt;=VLOOKUP($G30,'Model Assumptions'!$C$94:$G$117,4,0),1,0),0),0)</f>
        <v>0</v>
      </c>
      <c r="AJ30">
        <f>IFERROR(IF(VLOOKUP($G30,'Model Assumptions'!$C$94:$G$117,4,0)&gt;0,IF(AJ$11&gt;=VLOOKUP($G30,'Model Assumptions'!$C$94:$G$117,4,0),1,0),0),0)</f>
        <v>0</v>
      </c>
      <c r="AK30">
        <f>IFERROR(IF(VLOOKUP($G30,'Model Assumptions'!$C$94:$G$117,4,0)&gt;0,IF(AK$11&gt;=VLOOKUP($G30,'Model Assumptions'!$C$94:$G$117,4,0),1,0),0),0)</f>
        <v>0</v>
      </c>
      <c r="AL30">
        <f>IFERROR(IF(VLOOKUP($G30,'Model Assumptions'!$C$94:$G$117,4,0)&gt;0,IF(AL$11&gt;=VLOOKUP($G30,'Model Assumptions'!$C$94:$G$117,4,0),1,0),0),0)</f>
        <v>0</v>
      </c>
      <c r="AM30">
        <f>IFERROR(IF(VLOOKUP($G30,'Model Assumptions'!$C$94:$G$117,4,0)&gt;0,IF(AM$11&gt;=VLOOKUP($G30,'Model Assumptions'!$C$94:$G$117,4,0),1,0),0),0)</f>
        <v>0</v>
      </c>
      <c r="AN30">
        <f>IFERROR(IF(VLOOKUP($G30,'Model Assumptions'!$C$94:$G$117,4,0)&gt;0,IF(AN$11&gt;=VLOOKUP($G30,'Model Assumptions'!$C$94:$G$117,4,0),1,0),0),0)</f>
        <v>0</v>
      </c>
      <c r="AO30">
        <f>IFERROR(IF(VLOOKUP($G30,'Model Assumptions'!$C$94:$G$117,4,0)&gt;0,IF(AO$11&gt;=VLOOKUP($G30,'Model Assumptions'!$C$94:$G$117,4,0),1,0),0),0)</f>
        <v>0</v>
      </c>
      <c r="AP30">
        <f>IFERROR(IF(VLOOKUP($G30,'Model Assumptions'!$C$94:$G$117,4,0)&gt;0,IF(AP$11&gt;=VLOOKUP($G30,'Model Assumptions'!$C$94:$G$117,4,0),1,0),0),0)</f>
        <v>0</v>
      </c>
      <c r="AQ30">
        <f>IFERROR(IF(VLOOKUP($G30,'Model Assumptions'!$C$94:$G$117,4,0)&gt;0,IF(AQ$11&gt;=VLOOKUP($G30,'Model Assumptions'!$C$94:$G$117,4,0),1,0),0),0)</f>
        <v>0</v>
      </c>
      <c r="AR30">
        <f>IFERROR(IF(VLOOKUP($G30,'Model Assumptions'!$C$94:$G$117,4,0)&gt;0,IF(AR$11&gt;=VLOOKUP($G30,'Model Assumptions'!$C$94:$G$117,4,0),1,0),0),0)</f>
        <v>0</v>
      </c>
    </row>
    <row r="31" spans="2:44" x14ac:dyDescent="0.25">
      <c r="B31" s="238"/>
      <c r="C31" s="239"/>
      <c r="D31" s="240"/>
      <c r="E31" s="62"/>
      <c r="F31" s="70" t="str">
        <f>IFERROR(VLOOKUP(G31,'Model Assumptions'!$C$95:$D$117,2,0),"-")</f>
        <v>-</v>
      </c>
      <c r="G31" s="42">
        <f>'Model Assumptions'!C114</f>
        <v>0</v>
      </c>
      <c r="H31" s="2"/>
      <c r="I31">
        <f>IFERROR(IF(VLOOKUP($G31,'Model Assumptions'!$C$94:$G$117,4,0)&gt;0,IF(I$11&gt;=VLOOKUP($G31,'Model Assumptions'!$C$94:$G$117,4,0),1,0),0),0)</f>
        <v>0</v>
      </c>
      <c r="J31">
        <f>IFERROR(IF(VLOOKUP($G31,'Model Assumptions'!$C$94:$G$117,4,0)&gt;0,IF(J$11&gt;=VLOOKUP($G31,'Model Assumptions'!$C$94:$G$117,4,0),1,0),0),0)</f>
        <v>0</v>
      </c>
      <c r="K31">
        <f>IFERROR(IF(VLOOKUP($G31,'Model Assumptions'!$C$94:$G$117,4,0)&gt;0,IF(K$11&gt;=VLOOKUP($G31,'Model Assumptions'!$C$94:$G$117,4,0),1,0),0),0)</f>
        <v>0</v>
      </c>
      <c r="L31">
        <f>IFERROR(IF(VLOOKUP($G31,'Model Assumptions'!$C$94:$G$117,4,0)&gt;0,IF(L$11&gt;=VLOOKUP($G31,'Model Assumptions'!$C$94:$G$117,4,0),1,0),0),0)</f>
        <v>0</v>
      </c>
      <c r="M31">
        <f>IFERROR(IF(VLOOKUP($G31,'Model Assumptions'!$C$94:$G$117,4,0)&gt;0,IF(M$11&gt;=VLOOKUP($G31,'Model Assumptions'!$C$94:$G$117,4,0),1,0),0),0)</f>
        <v>0</v>
      </c>
      <c r="N31">
        <f>IFERROR(IF(VLOOKUP($G31,'Model Assumptions'!$C$94:$G$117,4,0)&gt;0,IF(N$11&gt;=VLOOKUP($G31,'Model Assumptions'!$C$94:$G$117,4,0),1,0),0),0)</f>
        <v>0</v>
      </c>
      <c r="O31">
        <f>IFERROR(IF(VLOOKUP($G31,'Model Assumptions'!$C$94:$G$117,4,0)&gt;0,IF(O$11&gt;=VLOOKUP($G31,'Model Assumptions'!$C$94:$G$117,4,0),1,0),0),0)</f>
        <v>0</v>
      </c>
      <c r="P31">
        <f>IFERROR(IF(VLOOKUP($G31,'Model Assumptions'!$C$94:$G$117,4,0)&gt;0,IF(P$11&gt;=VLOOKUP($G31,'Model Assumptions'!$C$94:$G$117,4,0),1,0),0),0)</f>
        <v>0</v>
      </c>
      <c r="Q31">
        <f>IFERROR(IF(VLOOKUP($G31,'Model Assumptions'!$C$94:$G$117,4,0)&gt;0,IF(Q$11&gt;=VLOOKUP($G31,'Model Assumptions'!$C$94:$G$117,4,0),1,0),0),0)</f>
        <v>0</v>
      </c>
      <c r="R31">
        <f>IFERROR(IF(VLOOKUP($G31,'Model Assumptions'!$C$94:$G$117,4,0)&gt;0,IF(R$11&gt;=VLOOKUP($G31,'Model Assumptions'!$C$94:$G$117,4,0),1,0),0),0)</f>
        <v>0</v>
      </c>
      <c r="S31">
        <f>IFERROR(IF(VLOOKUP($G31,'Model Assumptions'!$C$94:$G$117,4,0)&gt;0,IF(S$11&gt;=VLOOKUP($G31,'Model Assumptions'!$C$94:$G$117,4,0),1,0),0),0)</f>
        <v>0</v>
      </c>
      <c r="T31">
        <f>IFERROR(IF(VLOOKUP($G31,'Model Assumptions'!$C$94:$G$117,4,0)&gt;0,IF(T$11&gt;=VLOOKUP($G31,'Model Assumptions'!$C$94:$G$117,4,0),1,0),0),0)</f>
        <v>0</v>
      </c>
      <c r="U31">
        <f>IFERROR(IF(VLOOKUP($G31,'Model Assumptions'!$C$94:$G$117,4,0)&gt;0,IF(U$11&gt;=VLOOKUP($G31,'Model Assumptions'!$C$94:$G$117,4,0),1,0),0),0)</f>
        <v>0</v>
      </c>
      <c r="V31">
        <f>IFERROR(IF(VLOOKUP($G31,'Model Assumptions'!$C$94:$G$117,4,0)&gt;0,IF(V$11&gt;=VLOOKUP($G31,'Model Assumptions'!$C$94:$G$117,4,0),1,0),0),0)</f>
        <v>0</v>
      </c>
      <c r="W31">
        <f>IFERROR(IF(VLOOKUP($G31,'Model Assumptions'!$C$94:$G$117,4,0)&gt;0,IF(W$11&gt;=VLOOKUP($G31,'Model Assumptions'!$C$94:$G$117,4,0),1,0),0),0)</f>
        <v>0</v>
      </c>
      <c r="X31">
        <f>IFERROR(IF(VLOOKUP($G31,'Model Assumptions'!$C$94:$G$117,4,0)&gt;0,IF(X$11&gt;=VLOOKUP($G31,'Model Assumptions'!$C$94:$G$117,4,0),1,0),0),0)</f>
        <v>0</v>
      </c>
      <c r="Y31">
        <f>IFERROR(IF(VLOOKUP($G31,'Model Assumptions'!$C$94:$G$117,4,0)&gt;0,IF(Y$11&gt;=VLOOKUP($G31,'Model Assumptions'!$C$94:$G$117,4,0),1,0),0),0)</f>
        <v>0</v>
      </c>
      <c r="Z31">
        <f>IFERROR(IF(VLOOKUP($G31,'Model Assumptions'!$C$94:$G$117,4,0)&gt;0,IF(Z$11&gt;=VLOOKUP($G31,'Model Assumptions'!$C$94:$G$117,4,0),1,0),0),0)</f>
        <v>0</v>
      </c>
      <c r="AA31">
        <f>IFERROR(IF(VLOOKUP($G31,'Model Assumptions'!$C$94:$G$117,4,0)&gt;0,IF(AA$11&gt;=VLOOKUP($G31,'Model Assumptions'!$C$94:$G$117,4,0),1,0),0),0)</f>
        <v>0</v>
      </c>
      <c r="AB31">
        <f>IFERROR(IF(VLOOKUP($G31,'Model Assumptions'!$C$94:$G$117,4,0)&gt;0,IF(AB$11&gt;=VLOOKUP($G31,'Model Assumptions'!$C$94:$G$117,4,0),1,0),0),0)</f>
        <v>0</v>
      </c>
      <c r="AC31">
        <f>IFERROR(IF(VLOOKUP($G31,'Model Assumptions'!$C$94:$G$117,4,0)&gt;0,IF(AC$11&gt;=VLOOKUP($G31,'Model Assumptions'!$C$94:$G$117,4,0),1,0),0),0)</f>
        <v>0</v>
      </c>
      <c r="AD31">
        <f>IFERROR(IF(VLOOKUP($G31,'Model Assumptions'!$C$94:$G$117,4,0)&gt;0,IF(AD$11&gt;=VLOOKUP($G31,'Model Assumptions'!$C$94:$G$117,4,0),1,0),0),0)</f>
        <v>0</v>
      </c>
      <c r="AE31">
        <f>IFERROR(IF(VLOOKUP($G31,'Model Assumptions'!$C$94:$G$117,4,0)&gt;0,IF(AE$11&gt;=VLOOKUP($G31,'Model Assumptions'!$C$94:$G$117,4,0),1,0),0),0)</f>
        <v>0</v>
      </c>
      <c r="AF31">
        <f>IFERROR(IF(VLOOKUP($G31,'Model Assumptions'!$C$94:$G$117,4,0)&gt;0,IF(AF$11&gt;=VLOOKUP($G31,'Model Assumptions'!$C$94:$G$117,4,0),1,0),0),0)</f>
        <v>0</v>
      </c>
      <c r="AG31">
        <f>IFERROR(IF(VLOOKUP($G31,'Model Assumptions'!$C$94:$G$117,4,0)&gt;0,IF(AG$11&gt;=VLOOKUP($G31,'Model Assumptions'!$C$94:$G$117,4,0),1,0),0),0)</f>
        <v>0</v>
      </c>
      <c r="AH31">
        <f>IFERROR(IF(VLOOKUP($G31,'Model Assumptions'!$C$94:$G$117,4,0)&gt;0,IF(AH$11&gt;=VLOOKUP($G31,'Model Assumptions'!$C$94:$G$117,4,0),1,0),0),0)</f>
        <v>0</v>
      </c>
      <c r="AI31">
        <f>IFERROR(IF(VLOOKUP($G31,'Model Assumptions'!$C$94:$G$117,4,0)&gt;0,IF(AI$11&gt;=VLOOKUP($G31,'Model Assumptions'!$C$94:$G$117,4,0),1,0),0),0)</f>
        <v>0</v>
      </c>
      <c r="AJ31">
        <f>IFERROR(IF(VLOOKUP($G31,'Model Assumptions'!$C$94:$G$117,4,0)&gt;0,IF(AJ$11&gt;=VLOOKUP($G31,'Model Assumptions'!$C$94:$G$117,4,0),1,0),0),0)</f>
        <v>0</v>
      </c>
      <c r="AK31">
        <f>IFERROR(IF(VLOOKUP($G31,'Model Assumptions'!$C$94:$G$117,4,0)&gt;0,IF(AK$11&gt;=VLOOKUP($G31,'Model Assumptions'!$C$94:$G$117,4,0),1,0),0),0)</f>
        <v>0</v>
      </c>
      <c r="AL31">
        <f>IFERROR(IF(VLOOKUP($G31,'Model Assumptions'!$C$94:$G$117,4,0)&gt;0,IF(AL$11&gt;=VLOOKUP($G31,'Model Assumptions'!$C$94:$G$117,4,0),1,0),0),0)</f>
        <v>0</v>
      </c>
      <c r="AM31">
        <f>IFERROR(IF(VLOOKUP($G31,'Model Assumptions'!$C$94:$G$117,4,0)&gt;0,IF(AM$11&gt;=VLOOKUP($G31,'Model Assumptions'!$C$94:$G$117,4,0),1,0),0),0)</f>
        <v>0</v>
      </c>
      <c r="AN31">
        <f>IFERROR(IF(VLOOKUP($G31,'Model Assumptions'!$C$94:$G$117,4,0)&gt;0,IF(AN$11&gt;=VLOOKUP($G31,'Model Assumptions'!$C$94:$G$117,4,0),1,0),0),0)</f>
        <v>0</v>
      </c>
      <c r="AO31">
        <f>IFERROR(IF(VLOOKUP($G31,'Model Assumptions'!$C$94:$G$117,4,0)&gt;0,IF(AO$11&gt;=VLOOKUP($G31,'Model Assumptions'!$C$94:$G$117,4,0),1,0),0),0)</f>
        <v>0</v>
      </c>
      <c r="AP31">
        <f>IFERROR(IF(VLOOKUP($G31,'Model Assumptions'!$C$94:$G$117,4,0)&gt;0,IF(AP$11&gt;=VLOOKUP($G31,'Model Assumptions'!$C$94:$G$117,4,0),1,0),0),0)</f>
        <v>0</v>
      </c>
      <c r="AQ31">
        <f>IFERROR(IF(VLOOKUP($G31,'Model Assumptions'!$C$94:$G$117,4,0)&gt;0,IF(AQ$11&gt;=VLOOKUP($G31,'Model Assumptions'!$C$94:$G$117,4,0),1,0),0),0)</f>
        <v>0</v>
      </c>
      <c r="AR31">
        <f>IFERROR(IF(VLOOKUP($G31,'Model Assumptions'!$C$94:$G$117,4,0)&gt;0,IF(AR$11&gt;=VLOOKUP($G31,'Model Assumptions'!$C$94:$G$117,4,0),1,0),0),0)</f>
        <v>0</v>
      </c>
    </row>
    <row r="32" spans="2:44" x14ac:dyDescent="0.25">
      <c r="B32" s="238"/>
      <c r="C32" s="239"/>
      <c r="D32" s="240"/>
      <c r="E32" s="62"/>
      <c r="F32" s="70" t="str">
        <f>IFERROR(VLOOKUP(G32,'Model Assumptions'!$C$95:$D$117,2,0),"-")</f>
        <v>-</v>
      </c>
      <c r="G32" s="42">
        <f>'Model Assumptions'!C115</f>
        <v>0</v>
      </c>
      <c r="H32" s="2"/>
      <c r="I32">
        <f>IFERROR(IF(VLOOKUP($G32,'Model Assumptions'!$C$94:$G$117,4,0)&gt;0,IF(I$11&gt;=VLOOKUP($G32,'Model Assumptions'!$C$94:$G$117,4,0),1,0),0),0)</f>
        <v>0</v>
      </c>
      <c r="J32">
        <f>IFERROR(IF(VLOOKUP($G32,'Model Assumptions'!$C$94:$G$117,4,0)&gt;0,IF(J$11&gt;=VLOOKUP($G32,'Model Assumptions'!$C$94:$G$117,4,0),1,0),0),0)</f>
        <v>0</v>
      </c>
      <c r="K32">
        <f>IFERROR(IF(VLOOKUP($G32,'Model Assumptions'!$C$94:$G$117,4,0)&gt;0,IF(K$11&gt;=VLOOKUP($G32,'Model Assumptions'!$C$94:$G$117,4,0),1,0),0),0)</f>
        <v>0</v>
      </c>
      <c r="L32">
        <f>IFERROR(IF(VLOOKUP($G32,'Model Assumptions'!$C$94:$G$117,4,0)&gt;0,IF(L$11&gt;=VLOOKUP($G32,'Model Assumptions'!$C$94:$G$117,4,0),1,0),0),0)</f>
        <v>0</v>
      </c>
      <c r="M32">
        <f>IFERROR(IF(VLOOKUP($G32,'Model Assumptions'!$C$94:$G$117,4,0)&gt;0,IF(M$11&gt;=VLOOKUP($G32,'Model Assumptions'!$C$94:$G$117,4,0),1,0),0),0)</f>
        <v>0</v>
      </c>
      <c r="N32">
        <f>IFERROR(IF(VLOOKUP($G32,'Model Assumptions'!$C$94:$G$117,4,0)&gt;0,IF(N$11&gt;=VLOOKUP($G32,'Model Assumptions'!$C$94:$G$117,4,0),1,0),0),0)</f>
        <v>0</v>
      </c>
      <c r="O32">
        <f>IFERROR(IF(VLOOKUP($G32,'Model Assumptions'!$C$94:$G$117,4,0)&gt;0,IF(O$11&gt;=VLOOKUP($G32,'Model Assumptions'!$C$94:$G$117,4,0),1,0),0),0)</f>
        <v>0</v>
      </c>
      <c r="P32">
        <f>IFERROR(IF(VLOOKUP($G32,'Model Assumptions'!$C$94:$G$117,4,0)&gt;0,IF(P$11&gt;=VLOOKUP($G32,'Model Assumptions'!$C$94:$G$117,4,0),1,0),0),0)</f>
        <v>0</v>
      </c>
      <c r="Q32">
        <f>IFERROR(IF(VLOOKUP($G32,'Model Assumptions'!$C$94:$G$117,4,0)&gt;0,IF(Q$11&gt;=VLOOKUP($G32,'Model Assumptions'!$C$94:$G$117,4,0),1,0),0),0)</f>
        <v>0</v>
      </c>
      <c r="R32">
        <f>IFERROR(IF(VLOOKUP($G32,'Model Assumptions'!$C$94:$G$117,4,0)&gt;0,IF(R$11&gt;=VLOOKUP($G32,'Model Assumptions'!$C$94:$G$117,4,0),1,0),0),0)</f>
        <v>0</v>
      </c>
      <c r="S32">
        <f>IFERROR(IF(VLOOKUP($G32,'Model Assumptions'!$C$94:$G$117,4,0)&gt;0,IF(S$11&gt;=VLOOKUP($G32,'Model Assumptions'!$C$94:$G$117,4,0),1,0),0),0)</f>
        <v>0</v>
      </c>
      <c r="T32">
        <f>IFERROR(IF(VLOOKUP($G32,'Model Assumptions'!$C$94:$G$117,4,0)&gt;0,IF(T$11&gt;=VLOOKUP($G32,'Model Assumptions'!$C$94:$G$117,4,0),1,0),0),0)</f>
        <v>0</v>
      </c>
      <c r="U32">
        <f>IFERROR(IF(VLOOKUP($G32,'Model Assumptions'!$C$94:$G$117,4,0)&gt;0,IF(U$11&gt;=VLOOKUP($G32,'Model Assumptions'!$C$94:$G$117,4,0),1,0),0),0)</f>
        <v>0</v>
      </c>
      <c r="V32">
        <f>IFERROR(IF(VLOOKUP($G32,'Model Assumptions'!$C$94:$G$117,4,0)&gt;0,IF(V$11&gt;=VLOOKUP($G32,'Model Assumptions'!$C$94:$G$117,4,0),1,0),0),0)</f>
        <v>0</v>
      </c>
      <c r="W32">
        <f>IFERROR(IF(VLOOKUP($G32,'Model Assumptions'!$C$94:$G$117,4,0)&gt;0,IF(W$11&gt;=VLOOKUP($G32,'Model Assumptions'!$C$94:$G$117,4,0),1,0),0),0)</f>
        <v>0</v>
      </c>
      <c r="X32">
        <f>IFERROR(IF(VLOOKUP($G32,'Model Assumptions'!$C$94:$G$117,4,0)&gt;0,IF(X$11&gt;=VLOOKUP($G32,'Model Assumptions'!$C$94:$G$117,4,0),1,0),0),0)</f>
        <v>0</v>
      </c>
      <c r="Y32">
        <f>IFERROR(IF(VLOOKUP($G32,'Model Assumptions'!$C$94:$G$117,4,0)&gt;0,IF(Y$11&gt;=VLOOKUP($G32,'Model Assumptions'!$C$94:$G$117,4,0),1,0),0),0)</f>
        <v>0</v>
      </c>
      <c r="Z32">
        <f>IFERROR(IF(VLOOKUP($G32,'Model Assumptions'!$C$94:$G$117,4,0)&gt;0,IF(Z$11&gt;=VLOOKUP($G32,'Model Assumptions'!$C$94:$G$117,4,0),1,0),0),0)</f>
        <v>0</v>
      </c>
      <c r="AA32">
        <f>IFERROR(IF(VLOOKUP($G32,'Model Assumptions'!$C$94:$G$117,4,0)&gt;0,IF(AA$11&gt;=VLOOKUP($G32,'Model Assumptions'!$C$94:$G$117,4,0),1,0),0),0)</f>
        <v>0</v>
      </c>
      <c r="AB32">
        <f>IFERROR(IF(VLOOKUP($G32,'Model Assumptions'!$C$94:$G$117,4,0)&gt;0,IF(AB$11&gt;=VLOOKUP($G32,'Model Assumptions'!$C$94:$G$117,4,0),1,0),0),0)</f>
        <v>0</v>
      </c>
      <c r="AC32">
        <f>IFERROR(IF(VLOOKUP($G32,'Model Assumptions'!$C$94:$G$117,4,0)&gt;0,IF(AC$11&gt;=VLOOKUP($G32,'Model Assumptions'!$C$94:$G$117,4,0),1,0),0),0)</f>
        <v>0</v>
      </c>
      <c r="AD32">
        <f>IFERROR(IF(VLOOKUP($G32,'Model Assumptions'!$C$94:$G$117,4,0)&gt;0,IF(AD$11&gt;=VLOOKUP($G32,'Model Assumptions'!$C$94:$G$117,4,0),1,0),0),0)</f>
        <v>0</v>
      </c>
      <c r="AE32">
        <f>IFERROR(IF(VLOOKUP($G32,'Model Assumptions'!$C$94:$G$117,4,0)&gt;0,IF(AE$11&gt;=VLOOKUP($G32,'Model Assumptions'!$C$94:$G$117,4,0),1,0),0),0)</f>
        <v>0</v>
      </c>
      <c r="AF32">
        <f>IFERROR(IF(VLOOKUP($G32,'Model Assumptions'!$C$94:$G$117,4,0)&gt;0,IF(AF$11&gt;=VLOOKUP($G32,'Model Assumptions'!$C$94:$G$117,4,0),1,0),0),0)</f>
        <v>0</v>
      </c>
      <c r="AG32">
        <f>IFERROR(IF(VLOOKUP($G32,'Model Assumptions'!$C$94:$G$117,4,0)&gt;0,IF(AG$11&gt;=VLOOKUP($G32,'Model Assumptions'!$C$94:$G$117,4,0),1,0),0),0)</f>
        <v>0</v>
      </c>
      <c r="AH32">
        <f>IFERROR(IF(VLOOKUP($G32,'Model Assumptions'!$C$94:$G$117,4,0)&gt;0,IF(AH$11&gt;=VLOOKUP($G32,'Model Assumptions'!$C$94:$G$117,4,0),1,0),0),0)</f>
        <v>0</v>
      </c>
      <c r="AI32">
        <f>IFERROR(IF(VLOOKUP($G32,'Model Assumptions'!$C$94:$G$117,4,0)&gt;0,IF(AI$11&gt;=VLOOKUP($G32,'Model Assumptions'!$C$94:$G$117,4,0),1,0),0),0)</f>
        <v>0</v>
      </c>
      <c r="AJ32">
        <f>IFERROR(IF(VLOOKUP($G32,'Model Assumptions'!$C$94:$G$117,4,0)&gt;0,IF(AJ$11&gt;=VLOOKUP($G32,'Model Assumptions'!$C$94:$G$117,4,0),1,0),0),0)</f>
        <v>0</v>
      </c>
      <c r="AK32">
        <f>IFERROR(IF(VLOOKUP($G32,'Model Assumptions'!$C$94:$G$117,4,0)&gt;0,IF(AK$11&gt;=VLOOKUP($G32,'Model Assumptions'!$C$94:$G$117,4,0),1,0),0),0)</f>
        <v>0</v>
      </c>
      <c r="AL32">
        <f>IFERROR(IF(VLOOKUP($G32,'Model Assumptions'!$C$94:$G$117,4,0)&gt;0,IF(AL$11&gt;=VLOOKUP($G32,'Model Assumptions'!$C$94:$G$117,4,0),1,0),0),0)</f>
        <v>0</v>
      </c>
      <c r="AM32">
        <f>IFERROR(IF(VLOOKUP($G32,'Model Assumptions'!$C$94:$G$117,4,0)&gt;0,IF(AM$11&gt;=VLOOKUP($G32,'Model Assumptions'!$C$94:$G$117,4,0),1,0),0),0)</f>
        <v>0</v>
      </c>
      <c r="AN32">
        <f>IFERROR(IF(VLOOKUP($G32,'Model Assumptions'!$C$94:$G$117,4,0)&gt;0,IF(AN$11&gt;=VLOOKUP($G32,'Model Assumptions'!$C$94:$G$117,4,0),1,0),0),0)</f>
        <v>0</v>
      </c>
      <c r="AO32">
        <f>IFERROR(IF(VLOOKUP($G32,'Model Assumptions'!$C$94:$G$117,4,0)&gt;0,IF(AO$11&gt;=VLOOKUP($G32,'Model Assumptions'!$C$94:$G$117,4,0),1,0),0),0)</f>
        <v>0</v>
      </c>
      <c r="AP32">
        <f>IFERROR(IF(VLOOKUP($G32,'Model Assumptions'!$C$94:$G$117,4,0)&gt;0,IF(AP$11&gt;=VLOOKUP($G32,'Model Assumptions'!$C$94:$G$117,4,0),1,0),0),0)</f>
        <v>0</v>
      </c>
      <c r="AQ32">
        <f>IFERROR(IF(VLOOKUP($G32,'Model Assumptions'!$C$94:$G$117,4,0)&gt;0,IF(AQ$11&gt;=VLOOKUP($G32,'Model Assumptions'!$C$94:$G$117,4,0),1,0),0),0)</f>
        <v>0</v>
      </c>
      <c r="AR32">
        <f>IFERROR(IF(VLOOKUP($G32,'Model Assumptions'!$C$94:$G$117,4,0)&gt;0,IF(AR$11&gt;=VLOOKUP($G32,'Model Assumptions'!$C$94:$G$117,4,0),1,0),0),0)</f>
        <v>0</v>
      </c>
    </row>
    <row r="33" spans="2:44" x14ac:dyDescent="0.25">
      <c r="B33" s="238"/>
      <c r="C33" s="239"/>
      <c r="D33" s="240"/>
      <c r="E33" s="62"/>
      <c r="F33" s="70" t="str">
        <f>IFERROR(VLOOKUP(G33,'Model Assumptions'!$C$95:$D$117,2,0),"-")</f>
        <v>-</v>
      </c>
      <c r="G33" s="42">
        <f>'Model Assumptions'!C116</f>
        <v>0</v>
      </c>
      <c r="H33" s="2"/>
      <c r="I33">
        <f>IFERROR(IF(VLOOKUP($G33,'Model Assumptions'!$C$94:$G$117,4,0)&gt;0,IF(I$11&gt;=VLOOKUP($G33,'Model Assumptions'!$C$94:$G$117,4,0),1,0),0),0)</f>
        <v>0</v>
      </c>
      <c r="J33">
        <f>IFERROR(IF(VLOOKUP($G33,'Model Assumptions'!$C$94:$G$117,4,0)&gt;0,IF(J$11&gt;=VLOOKUP($G33,'Model Assumptions'!$C$94:$G$117,4,0),1,0),0),0)</f>
        <v>0</v>
      </c>
      <c r="K33">
        <f>IFERROR(IF(VLOOKUP($G33,'Model Assumptions'!$C$94:$G$117,4,0)&gt;0,IF(K$11&gt;=VLOOKUP($G33,'Model Assumptions'!$C$94:$G$117,4,0),1,0),0),0)</f>
        <v>0</v>
      </c>
      <c r="L33">
        <f>IFERROR(IF(VLOOKUP($G33,'Model Assumptions'!$C$94:$G$117,4,0)&gt;0,IF(L$11&gt;=VLOOKUP($G33,'Model Assumptions'!$C$94:$G$117,4,0),1,0),0),0)</f>
        <v>0</v>
      </c>
      <c r="M33">
        <f>IFERROR(IF(VLOOKUP($G33,'Model Assumptions'!$C$94:$G$117,4,0)&gt;0,IF(M$11&gt;=VLOOKUP($G33,'Model Assumptions'!$C$94:$G$117,4,0),1,0),0),0)</f>
        <v>0</v>
      </c>
      <c r="N33">
        <f>IFERROR(IF(VLOOKUP($G33,'Model Assumptions'!$C$94:$G$117,4,0)&gt;0,IF(N$11&gt;=VLOOKUP($G33,'Model Assumptions'!$C$94:$G$117,4,0),1,0),0),0)</f>
        <v>0</v>
      </c>
      <c r="O33">
        <f>IFERROR(IF(VLOOKUP($G33,'Model Assumptions'!$C$94:$G$117,4,0)&gt;0,IF(O$11&gt;=VLOOKUP($G33,'Model Assumptions'!$C$94:$G$117,4,0),1,0),0),0)</f>
        <v>0</v>
      </c>
      <c r="P33">
        <f>IFERROR(IF(VLOOKUP($G33,'Model Assumptions'!$C$94:$G$117,4,0)&gt;0,IF(P$11&gt;=VLOOKUP($G33,'Model Assumptions'!$C$94:$G$117,4,0),1,0),0),0)</f>
        <v>0</v>
      </c>
      <c r="Q33">
        <f>IFERROR(IF(VLOOKUP($G33,'Model Assumptions'!$C$94:$G$117,4,0)&gt;0,IF(Q$11&gt;=VLOOKUP($G33,'Model Assumptions'!$C$94:$G$117,4,0),1,0),0),0)</f>
        <v>0</v>
      </c>
      <c r="R33">
        <f>IFERROR(IF(VLOOKUP($G33,'Model Assumptions'!$C$94:$G$117,4,0)&gt;0,IF(R$11&gt;=VLOOKUP($G33,'Model Assumptions'!$C$94:$G$117,4,0),1,0),0),0)</f>
        <v>0</v>
      </c>
      <c r="S33">
        <f>IFERROR(IF(VLOOKUP($G33,'Model Assumptions'!$C$94:$G$117,4,0)&gt;0,IF(S$11&gt;=VLOOKUP($G33,'Model Assumptions'!$C$94:$G$117,4,0),1,0),0),0)</f>
        <v>0</v>
      </c>
      <c r="T33">
        <f>IFERROR(IF(VLOOKUP($G33,'Model Assumptions'!$C$94:$G$117,4,0)&gt;0,IF(T$11&gt;=VLOOKUP($G33,'Model Assumptions'!$C$94:$G$117,4,0),1,0),0),0)</f>
        <v>0</v>
      </c>
      <c r="U33">
        <f>IFERROR(IF(VLOOKUP($G33,'Model Assumptions'!$C$94:$G$117,4,0)&gt;0,IF(U$11&gt;=VLOOKUP($G33,'Model Assumptions'!$C$94:$G$117,4,0),1,0),0),0)</f>
        <v>0</v>
      </c>
      <c r="V33">
        <f>IFERROR(IF(VLOOKUP($G33,'Model Assumptions'!$C$94:$G$117,4,0)&gt;0,IF(V$11&gt;=VLOOKUP($G33,'Model Assumptions'!$C$94:$G$117,4,0),1,0),0),0)</f>
        <v>0</v>
      </c>
      <c r="W33">
        <f>IFERROR(IF(VLOOKUP($G33,'Model Assumptions'!$C$94:$G$117,4,0)&gt;0,IF(W$11&gt;=VLOOKUP($G33,'Model Assumptions'!$C$94:$G$117,4,0),1,0),0),0)</f>
        <v>0</v>
      </c>
      <c r="X33">
        <f>IFERROR(IF(VLOOKUP($G33,'Model Assumptions'!$C$94:$G$117,4,0)&gt;0,IF(X$11&gt;=VLOOKUP($G33,'Model Assumptions'!$C$94:$G$117,4,0),1,0),0),0)</f>
        <v>0</v>
      </c>
      <c r="Y33">
        <f>IFERROR(IF(VLOOKUP($G33,'Model Assumptions'!$C$94:$G$117,4,0)&gt;0,IF(Y$11&gt;=VLOOKUP($G33,'Model Assumptions'!$C$94:$G$117,4,0),1,0),0),0)</f>
        <v>0</v>
      </c>
      <c r="Z33">
        <f>IFERROR(IF(VLOOKUP($G33,'Model Assumptions'!$C$94:$G$117,4,0)&gt;0,IF(Z$11&gt;=VLOOKUP($G33,'Model Assumptions'!$C$94:$G$117,4,0),1,0),0),0)</f>
        <v>0</v>
      </c>
      <c r="AA33">
        <f>IFERROR(IF(VLOOKUP($G33,'Model Assumptions'!$C$94:$G$117,4,0)&gt;0,IF(AA$11&gt;=VLOOKUP($G33,'Model Assumptions'!$C$94:$G$117,4,0),1,0),0),0)</f>
        <v>0</v>
      </c>
      <c r="AB33">
        <f>IFERROR(IF(VLOOKUP($G33,'Model Assumptions'!$C$94:$G$117,4,0)&gt;0,IF(AB$11&gt;=VLOOKUP($G33,'Model Assumptions'!$C$94:$G$117,4,0),1,0),0),0)</f>
        <v>0</v>
      </c>
      <c r="AC33">
        <f>IFERROR(IF(VLOOKUP($G33,'Model Assumptions'!$C$94:$G$117,4,0)&gt;0,IF(AC$11&gt;=VLOOKUP($G33,'Model Assumptions'!$C$94:$G$117,4,0),1,0),0),0)</f>
        <v>0</v>
      </c>
      <c r="AD33">
        <f>IFERROR(IF(VLOOKUP($G33,'Model Assumptions'!$C$94:$G$117,4,0)&gt;0,IF(AD$11&gt;=VLOOKUP($G33,'Model Assumptions'!$C$94:$G$117,4,0),1,0),0),0)</f>
        <v>0</v>
      </c>
      <c r="AE33">
        <f>IFERROR(IF(VLOOKUP($G33,'Model Assumptions'!$C$94:$G$117,4,0)&gt;0,IF(AE$11&gt;=VLOOKUP($G33,'Model Assumptions'!$C$94:$G$117,4,0),1,0),0),0)</f>
        <v>0</v>
      </c>
      <c r="AF33">
        <f>IFERROR(IF(VLOOKUP($G33,'Model Assumptions'!$C$94:$G$117,4,0)&gt;0,IF(AF$11&gt;=VLOOKUP($G33,'Model Assumptions'!$C$94:$G$117,4,0),1,0),0),0)</f>
        <v>0</v>
      </c>
      <c r="AG33">
        <f>IFERROR(IF(VLOOKUP($G33,'Model Assumptions'!$C$94:$G$117,4,0)&gt;0,IF(AG$11&gt;=VLOOKUP($G33,'Model Assumptions'!$C$94:$G$117,4,0),1,0),0),0)</f>
        <v>0</v>
      </c>
      <c r="AH33">
        <f>IFERROR(IF(VLOOKUP($G33,'Model Assumptions'!$C$94:$G$117,4,0)&gt;0,IF(AH$11&gt;=VLOOKUP($G33,'Model Assumptions'!$C$94:$G$117,4,0),1,0),0),0)</f>
        <v>0</v>
      </c>
      <c r="AI33">
        <f>IFERROR(IF(VLOOKUP($G33,'Model Assumptions'!$C$94:$G$117,4,0)&gt;0,IF(AI$11&gt;=VLOOKUP($G33,'Model Assumptions'!$C$94:$G$117,4,0),1,0),0),0)</f>
        <v>0</v>
      </c>
      <c r="AJ33">
        <f>IFERROR(IF(VLOOKUP($G33,'Model Assumptions'!$C$94:$G$117,4,0)&gt;0,IF(AJ$11&gt;=VLOOKUP($G33,'Model Assumptions'!$C$94:$G$117,4,0),1,0),0),0)</f>
        <v>0</v>
      </c>
      <c r="AK33">
        <f>IFERROR(IF(VLOOKUP($G33,'Model Assumptions'!$C$94:$G$117,4,0)&gt;0,IF(AK$11&gt;=VLOOKUP($G33,'Model Assumptions'!$C$94:$G$117,4,0),1,0),0),0)</f>
        <v>0</v>
      </c>
      <c r="AL33">
        <f>IFERROR(IF(VLOOKUP($G33,'Model Assumptions'!$C$94:$G$117,4,0)&gt;0,IF(AL$11&gt;=VLOOKUP($G33,'Model Assumptions'!$C$94:$G$117,4,0),1,0),0),0)</f>
        <v>0</v>
      </c>
      <c r="AM33">
        <f>IFERROR(IF(VLOOKUP($G33,'Model Assumptions'!$C$94:$G$117,4,0)&gt;0,IF(AM$11&gt;=VLOOKUP($G33,'Model Assumptions'!$C$94:$G$117,4,0),1,0),0),0)</f>
        <v>0</v>
      </c>
      <c r="AN33">
        <f>IFERROR(IF(VLOOKUP($G33,'Model Assumptions'!$C$94:$G$117,4,0)&gt;0,IF(AN$11&gt;=VLOOKUP($G33,'Model Assumptions'!$C$94:$G$117,4,0),1,0),0),0)</f>
        <v>0</v>
      </c>
      <c r="AO33">
        <f>IFERROR(IF(VLOOKUP($G33,'Model Assumptions'!$C$94:$G$117,4,0)&gt;0,IF(AO$11&gt;=VLOOKUP($G33,'Model Assumptions'!$C$94:$G$117,4,0),1,0),0),0)</f>
        <v>0</v>
      </c>
      <c r="AP33">
        <f>IFERROR(IF(VLOOKUP($G33,'Model Assumptions'!$C$94:$G$117,4,0)&gt;0,IF(AP$11&gt;=VLOOKUP($G33,'Model Assumptions'!$C$94:$G$117,4,0),1,0),0),0)</f>
        <v>0</v>
      </c>
      <c r="AQ33">
        <f>IFERROR(IF(VLOOKUP($G33,'Model Assumptions'!$C$94:$G$117,4,0)&gt;0,IF(AQ$11&gt;=VLOOKUP($G33,'Model Assumptions'!$C$94:$G$117,4,0),1,0),0),0)</f>
        <v>0</v>
      </c>
      <c r="AR33">
        <f>IFERROR(IF(VLOOKUP($G33,'Model Assumptions'!$C$94:$G$117,4,0)&gt;0,IF(AR$11&gt;=VLOOKUP($G33,'Model Assumptions'!$C$94:$G$117,4,0),1,0),0),0)</f>
        <v>0</v>
      </c>
    </row>
    <row r="34" spans="2:44" x14ac:dyDescent="0.25">
      <c r="B34" s="238"/>
      <c r="C34" s="239"/>
      <c r="D34" s="240"/>
      <c r="E34" s="62"/>
      <c r="F34" s="70" t="str">
        <f>IFERROR(VLOOKUP(G34,'Model Assumptions'!$C$95:$D$117,2,0),"-")</f>
        <v>-</v>
      </c>
      <c r="G34" s="42">
        <f>'Model Assumptions'!C117</f>
        <v>0</v>
      </c>
      <c r="H34" s="49"/>
      <c r="I34">
        <f>IFERROR(IF(VLOOKUP($G34,'Model Assumptions'!$C$94:$G$117,4,0)&gt;0,IF(I$11&gt;=VLOOKUP($G34,'Model Assumptions'!$C$94:$G$117,4,0),1,0),0),0)</f>
        <v>0</v>
      </c>
      <c r="J34">
        <f>IFERROR(IF(VLOOKUP($G34,'Model Assumptions'!$C$94:$G$117,4,0)&gt;0,IF(J$11&gt;=VLOOKUP($G34,'Model Assumptions'!$C$94:$G$117,4,0),1,0),0),0)</f>
        <v>0</v>
      </c>
      <c r="K34">
        <f>IFERROR(IF(VLOOKUP($G34,'Model Assumptions'!$C$94:$G$117,4,0)&gt;0,IF(K$11&gt;=VLOOKUP($G34,'Model Assumptions'!$C$94:$G$117,4,0),1,0),0),0)</f>
        <v>0</v>
      </c>
      <c r="L34">
        <f>IFERROR(IF(VLOOKUP($G34,'Model Assumptions'!$C$94:$G$117,4,0)&gt;0,IF(L$11&gt;=VLOOKUP($G34,'Model Assumptions'!$C$94:$G$117,4,0),1,0),0),0)</f>
        <v>0</v>
      </c>
      <c r="M34">
        <f>IFERROR(IF(VLOOKUP($G34,'Model Assumptions'!$C$94:$G$117,4,0)&gt;0,IF(M$11&gt;=VLOOKUP($G34,'Model Assumptions'!$C$94:$G$117,4,0),1,0),0),0)</f>
        <v>0</v>
      </c>
      <c r="N34">
        <f>IFERROR(IF(VLOOKUP($G34,'Model Assumptions'!$C$94:$G$117,4,0)&gt;0,IF(N$11&gt;=VLOOKUP($G34,'Model Assumptions'!$C$94:$G$117,4,0),1,0),0),0)</f>
        <v>0</v>
      </c>
      <c r="O34">
        <f>IFERROR(IF(VLOOKUP($G34,'Model Assumptions'!$C$94:$G$117,4,0)&gt;0,IF(O$11&gt;=VLOOKUP($G34,'Model Assumptions'!$C$94:$G$117,4,0),1,0),0),0)</f>
        <v>0</v>
      </c>
      <c r="P34">
        <f>IFERROR(IF(VLOOKUP($G34,'Model Assumptions'!$C$94:$G$117,4,0)&gt;0,IF(P$11&gt;=VLOOKUP($G34,'Model Assumptions'!$C$94:$G$117,4,0),1,0),0),0)</f>
        <v>0</v>
      </c>
      <c r="Q34">
        <f>IFERROR(IF(VLOOKUP($G34,'Model Assumptions'!$C$94:$G$117,4,0)&gt;0,IF(Q$11&gt;=VLOOKUP($G34,'Model Assumptions'!$C$94:$G$117,4,0),1,0),0),0)</f>
        <v>0</v>
      </c>
      <c r="R34">
        <f>IFERROR(IF(VLOOKUP($G34,'Model Assumptions'!$C$94:$G$117,4,0)&gt;0,IF(R$11&gt;=VLOOKUP($G34,'Model Assumptions'!$C$94:$G$117,4,0),1,0),0),0)</f>
        <v>0</v>
      </c>
      <c r="S34">
        <f>IFERROR(IF(VLOOKUP($G34,'Model Assumptions'!$C$94:$G$117,4,0)&gt;0,IF(S$11&gt;=VLOOKUP($G34,'Model Assumptions'!$C$94:$G$117,4,0),1,0),0),0)</f>
        <v>0</v>
      </c>
      <c r="T34">
        <f>IFERROR(IF(VLOOKUP($G34,'Model Assumptions'!$C$94:$G$117,4,0)&gt;0,IF(T$11&gt;=VLOOKUP($G34,'Model Assumptions'!$C$94:$G$117,4,0),1,0),0),0)</f>
        <v>0</v>
      </c>
      <c r="U34">
        <f>IFERROR(IF(VLOOKUP($G34,'Model Assumptions'!$C$94:$G$117,4,0)&gt;0,IF(U$11&gt;=VLOOKUP($G34,'Model Assumptions'!$C$94:$G$117,4,0),1,0),0),0)</f>
        <v>0</v>
      </c>
      <c r="V34">
        <f>IFERROR(IF(VLOOKUP($G34,'Model Assumptions'!$C$94:$G$117,4,0)&gt;0,IF(V$11&gt;=VLOOKUP($G34,'Model Assumptions'!$C$94:$G$117,4,0),1,0),0),0)</f>
        <v>0</v>
      </c>
      <c r="W34">
        <f>IFERROR(IF(VLOOKUP($G34,'Model Assumptions'!$C$94:$G$117,4,0)&gt;0,IF(W$11&gt;=VLOOKUP($G34,'Model Assumptions'!$C$94:$G$117,4,0),1,0),0),0)</f>
        <v>0</v>
      </c>
      <c r="X34">
        <f>IFERROR(IF(VLOOKUP($G34,'Model Assumptions'!$C$94:$G$117,4,0)&gt;0,IF(X$11&gt;=VLOOKUP($G34,'Model Assumptions'!$C$94:$G$117,4,0),1,0),0),0)</f>
        <v>0</v>
      </c>
      <c r="Y34">
        <f>IFERROR(IF(VLOOKUP($G34,'Model Assumptions'!$C$94:$G$117,4,0)&gt;0,IF(Y$11&gt;=VLOOKUP($G34,'Model Assumptions'!$C$94:$G$117,4,0),1,0),0),0)</f>
        <v>0</v>
      </c>
      <c r="Z34">
        <f>IFERROR(IF(VLOOKUP($G34,'Model Assumptions'!$C$94:$G$117,4,0)&gt;0,IF(Z$11&gt;=VLOOKUP($G34,'Model Assumptions'!$C$94:$G$117,4,0),1,0),0),0)</f>
        <v>0</v>
      </c>
      <c r="AA34">
        <f>IFERROR(IF(VLOOKUP($G34,'Model Assumptions'!$C$94:$G$117,4,0)&gt;0,IF(AA$11&gt;=VLOOKUP($G34,'Model Assumptions'!$C$94:$G$117,4,0),1,0),0),0)</f>
        <v>0</v>
      </c>
      <c r="AB34">
        <f>IFERROR(IF(VLOOKUP($G34,'Model Assumptions'!$C$94:$G$117,4,0)&gt;0,IF(AB$11&gt;=VLOOKUP($G34,'Model Assumptions'!$C$94:$G$117,4,0),1,0),0),0)</f>
        <v>0</v>
      </c>
      <c r="AC34">
        <f>IFERROR(IF(VLOOKUP($G34,'Model Assumptions'!$C$94:$G$117,4,0)&gt;0,IF(AC$11&gt;=VLOOKUP($G34,'Model Assumptions'!$C$94:$G$117,4,0),1,0),0),0)</f>
        <v>0</v>
      </c>
      <c r="AD34">
        <f>IFERROR(IF(VLOOKUP($G34,'Model Assumptions'!$C$94:$G$117,4,0)&gt;0,IF(AD$11&gt;=VLOOKUP($G34,'Model Assumptions'!$C$94:$G$117,4,0),1,0),0),0)</f>
        <v>0</v>
      </c>
      <c r="AE34">
        <f>IFERROR(IF(VLOOKUP($G34,'Model Assumptions'!$C$94:$G$117,4,0)&gt;0,IF(AE$11&gt;=VLOOKUP($G34,'Model Assumptions'!$C$94:$G$117,4,0),1,0),0),0)</f>
        <v>0</v>
      </c>
      <c r="AF34">
        <f>IFERROR(IF(VLOOKUP($G34,'Model Assumptions'!$C$94:$G$117,4,0)&gt;0,IF(AF$11&gt;=VLOOKUP($G34,'Model Assumptions'!$C$94:$G$117,4,0),1,0),0),0)</f>
        <v>0</v>
      </c>
      <c r="AG34">
        <f>IFERROR(IF(VLOOKUP($G34,'Model Assumptions'!$C$94:$G$117,4,0)&gt;0,IF(AG$11&gt;=VLOOKUP($G34,'Model Assumptions'!$C$94:$G$117,4,0),1,0),0),0)</f>
        <v>0</v>
      </c>
      <c r="AH34">
        <f>IFERROR(IF(VLOOKUP($G34,'Model Assumptions'!$C$94:$G$117,4,0)&gt;0,IF(AH$11&gt;=VLOOKUP($G34,'Model Assumptions'!$C$94:$G$117,4,0),1,0),0),0)</f>
        <v>0</v>
      </c>
      <c r="AI34">
        <f>IFERROR(IF(VLOOKUP($G34,'Model Assumptions'!$C$94:$G$117,4,0)&gt;0,IF(AI$11&gt;=VLOOKUP($G34,'Model Assumptions'!$C$94:$G$117,4,0),1,0),0),0)</f>
        <v>0</v>
      </c>
      <c r="AJ34">
        <f>IFERROR(IF(VLOOKUP($G34,'Model Assumptions'!$C$94:$G$117,4,0)&gt;0,IF(AJ$11&gt;=VLOOKUP($G34,'Model Assumptions'!$C$94:$G$117,4,0),1,0),0),0)</f>
        <v>0</v>
      </c>
      <c r="AK34">
        <f>IFERROR(IF(VLOOKUP($G34,'Model Assumptions'!$C$94:$G$117,4,0)&gt;0,IF(AK$11&gt;=VLOOKUP($G34,'Model Assumptions'!$C$94:$G$117,4,0),1,0),0),0)</f>
        <v>0</v>
      </c>
      <c r="AL34">
        <f>IFERROR(IF(VLOOKUP($G34,'Model Assumptions'!$C$94:$G$117,4,0)&gt;0,IF(AL$11&gt;=VLOOKUP($G34,'Model Assumptions'!$C$94:$G$117,4,0),1,0),0),0)</f>
        <v>0</v>
      </c>
      <c r="AM34">
        <f>IFERROR(IF(VLOOKUP($G34,'Model Assumptions'!$C$94:$G$117,4,0)&gt;0,IF(AM$11&gt;=VLOOKUP($G34,'Model Assumptions'!$C$94:$G$117,4,0),1,0),0),0)</f>
        <v>0</v>
      </c>
      <c r="AN34">
        <f>IFERROR(IF(VLOOKUP($G34,'Model Assumptions'!$C$94:$G$117,4,0)&gt;0,IF(AN$11&gt;=VLOOKUP($G34,'Model Assumptions'!$C$94:$G$117,4,0),1,0),0),0)</f>
        <v>0</v>
      </c>
      <c r="AO34">
        <f>IFERROR(IF(VLOOKUP($G34,'Model Assumptions'!$C$94:$G$117,4,0)&gt;0,IF(AO$11&gt;=VLOOKUP($G34,'Model Assumptions'!$C$94:$G$117,4,0),1,0),0),0)</f>
        <v>0</v>
      </c>
      <c r="AP34">
        <f>IFERROR(IF(VLOOKUP($G34,'Model Assumptions'!$C$94:$G$117,4,0)&gt;0,IF(AP$11&gt;=VLOOKUP($G34,'Model Assumptions'!$C$94:$G$117,4,0),1,0),0),0)</f>
        <v>0</v>
      </c>
      <c r="AQ34">
        <f>IFERROR(IF(VLOOKUP($G34,'Model Assumptions'!$C$94:$G$117,4,0)&gt;0,IF(AQ$11&gt;=VLOOKUP($G34,'Model Assumptions'!$C$94:$G$117,4,0),1,0),0),0)</f>
        <v>0</v>
      </c>
      <c r="AR34">
        <f>IFERROR(IF(VLOOKUP($G34,'Model Assumptions'!$C$94:$G$117,4,0)&gt;0,IF(AR$11&gt;=VLOOKUP($G34,'Model Assumptions'!$C$94:$G$117,4,0),1,0),0),0)</f>
        <v>0</v>
      </c>
    </row>
    <row r="35" spans="2:44" ht="14.4" thickBot="1" x14ac:dyDescent="0.3">
      <c r="B35" s="238"/>
      <c r="C35" s="239"/>
      <c r="D35" s="240"/>
      <c r="E35" s="62"/>
      <c r="G35" s="48" t="s">
        <v>52</v>
      </c>
      <c r="H35" s="31"/>
      <c r="I35" s="31">
        <f t="shared" ref="I35:M35" si="0">SUM(I12:I34)</f>
        <v>1</v>
      </c>
      <c r="J35" s="31">
        <f t="shared" si="0"/>
        <v>1</v>
      </c>
      <c r="K35" s="31">
        <f t="shared" si="0"/>
        <v>1</v>
      </c>
      <c r="L35" s="31">
        <f t="shared" si="0"/>
        <v>1</v>
      </c>
      <c r="M35" s="31">
        <f t="shared" si="0"/>
        <v>1</v>
      </c>
      <c r="N35" s="31">
        <f t="shared" ref="N35" si="1">SUM(N12:N34)</f>
        <v>1</v>
      </c>
      <c r="O35" s="31">
        <f t="shared" ref="O35" si="2">SUM(O12:O34)</f>
        <v>2</v>
      </c>
      <c r="P35" s="31">
        <f t="shared" ref="P35" si="3">SUM(P12:P34)</f>
        <v>2</v>
      </c>
      <c r="Q35" s="31">
        <f t="shared" ref="Q35" si="4">SUM(Q12:Q34)</f>
        <v>2</v>
      </c>
      <c r="R35" s="31">
        <f t="shared" ref="R35" si="5">SUM(R12:R34)</f>
        <v>2</v>
      </c>
      <c r="S35" s="31">
        <f t="shared" ref="S35" si="6">SUM(S12:S34)</f>
        <v>2</v>
      </c>
      <c r="T35" s="31">
        <f t="shared" ref="T35" si="7">SUM(T12:T34)</f>
        <v>2</v>
      </c>
      <c r="U35" s="31">
        <f t="shared" ref="U35" si="8">SUM(U12:U34)</f>
        <v>2</v>
      </c>
      <c r="V35" s="31">
        <f t="shared" ref="V35" si="9">SUM(V12:V34)</f>
        <v>2</v>
      </c>
      <c r="W35" s="31">
        <f t="shared" ref="W35" si="10">SUM(W12:W34)</f>
        <v>2</v>
      </c>
      <c r="X35" s="31">
        <f t="shared" ref="X35" si="11">SUM(X12:X34)</f>
        <v>2</v>
      </c>
      <c r="Y35" s="31">
        <f t="shared" ref="Y35" si="12">SUM(Y12:Y34)</f>
        <v>2</v>
      </c>
      <c r="Z35" s="31">
        <f t="shared" ref="Z35" si="13">SUM(Z12:Z34)</f>
        <v>2</v>
      </c>
      <c r="AA35" s="31">
        <f t="shared" ref="AA35" si="14">SUM(AA12:AA34)</f>
        <v>2</v>
      </c>
      <c r="AB35" s="31">
        <f t="shared" ref="AB35" si="15">SUM(AB12:AB34)</f>
        <v>2</v>
      </c>
      <c r="AC35" s="31">
        <f t="shared" ref="AC35" si="16">SUM(AC12:AC34)</f>
        <v>2</v>
      </c>
      <c r="AD35" s="31">
        <f t="shared" ref="AD35" si="17">SUM(AD12:AD34)</f>
        <v>2</v>
      </c>
      <c r="AE35" s="31">
        <f t="shared" ref="AE35" si="18">SUM(AE12:AE34)</f>
        <v>2</v>
      </c>
      <c r="AF35" s="31">
        <f t="shared" ref="AF35" si="19">SUM(AF12:AF34)</f>
        <v>2</v>
      </c>
      <c r="AG35" s="31">
        <f t="shared" ref="AG35" si="20">SUM(AG12:AG34)</f>
        <v>2</v>
      </c>
      <c r="AH35" s="31">
        <f t="shared" ref="AH35" si="21">SUM(AH12:AH34)</f>
        <v>2</v>
      </c>
      <c r="AI35" s="31">
        <f t="shared" ref="AI35" si="22">SUM(AI12:AI34)</f>
        <v>2</v>
      </c>
      <c r="AJ35" s="31">
        <f t="shared" ref="AJ35" si="23">SUM(AJ12:AJ34)</f>
        <v>2</v>
      </c>
      <c r="AK35" s="31">
        <f t="shared" ref="AK35" si="24">SUM(AK12:AK34)</f>
        <v>2</v>
      </c>
      <c r="AL35" s="31">
        <f t="shared" ref="AL35" si="25">SUM(AL12:AL34)</f>
        <v>2</v>
      </c>
      <c r="AM35" s="31">
        <f t="shared" ref="AM35" si="26">SUM(AM12:AM34)</f>
        <v>2</v>
      </c>
      <c r="AN35" s="31">
        <f t="shared" ref="AN35" si="27">SUM(AN12:AN34)</f>
        <v>2</v>
      </c>
      <c r="AO35" s="31">
        <f t="shared" ref="AO35" si="28">SUM(AO12:AO34)</f>
        <v>2</v>
      </c>
      <c r="AP35" s="31">
        <f t="shared" ref="AP35" si="29">SUM(AP12:AP34)</f>
        <v>2</v>
      </c>
      <c r="AQ35" s="31">
        <f t="shared" ref="AQ35" si="30">SUM(AQ12:AQ34)</f>
        <v>2</v>
      </c>
      <c r="AR35" s="31">
        <f t="shared" ref="AR35" si="31">SUM(AR12:AR34)</f>
        <v>2</v>
      </c>
    </row>
    <row r="36" spans="2:44" ht="14.4" thickTop="1" x14ac:dyDescent="0.25">
      <c r="B36" s="241"/>
      <c r="C36" s="242"/>
      <c r="D36" s="243"/>
      <c r="E36" s="62"/>
      <c r="G36" s="47" t="s">
        <v>53</v>
      </c>
      <c r="H36" s="14"/>
      <c r="I36" s="14">
        <f>I35</f>
        <v>1</v>
      </c>
      <c r="J36" s="14">
        <f t="shared" ref="J36:M36" si="32">J35-I35</f>
        <v>0</v>
      </c>
      <c r="K36" s="14">
        <f t="shared" si="32"/>
        <v>0</v>
      </c>
      <c r="L36" s="14">
        <f t="shared" si="32"/>
        <v>0</v>
      </c>
      <c r="M36" s="14">
        <f t="shared" si="32"/>
        <v>0</v>
      </c>
      <c r="N36" s="14">
        <f t="shared" ref="N36" si="33">N35-M35</f>
        <v>0</v>
      </c>
      <c r="O36" s="14">
        <f t="shared" ref="O36" si="34">O35-N35</f>
        <v>1</v>
      </c>
      <c r="P36" s="14">
        <f t="shared" ref="P36" si="35">P35-O35</f>
        <v>0</v>
      </c>
      <c r="Q36" s="14">
        <f t="shared" ref="Q36" si="36">Q35-P35</f>
        <v>0</v>
      </c>
      <c r="R36" s="14">
        <f t="shared" ref="R36" si="37">R35-Q35</f>
        <v>0</v>
      </c>
      <c r="S36" s="14">
        <f t="shared" ref="S36" si="38">S35-R35</f>
        <v>0</v>
      </c>
      <c r="T36" s="14">
        <f t="shared" ref="T36" si="39">T35-S35</f>
        <v>0</v>
      </c>
      <c r="U36" s="14">
        <f t="shared" ref="U36" si="40">U35-T35</f>
        <v>0</v>
      </c>
      <c r="V36" s="14">
        <f t="shared" ref="V36" si="41">V35-U35</f>
        <v>0</v>
      </c>
      <c r="W36" s="14">
        <f t="shared" ref="W36" si="42">W35-V35</f>
        <v>0</v>
      </c>
      <c r="X36" s="14">
        <f t="shared" ref="X36" si="43">X35-W35</f>
        <v>0</v>
      </c>
      <c r="Y36" s="14">
        <f t="shared" ref="Y36" si="44">Y35-X35</f>
        <v>0</v>
      </c>
      <c r="Z36" s="14">
        <f t="shared" ref="Z36" si="45">Z35-Y35</f>
        <v>0</v>
      </c>
      <c r="AA36" s="14">
        <f t="shared" ref="AA36" si="46">AA35-Z35</f>
        <v>0</v>
      </c>
      <c r="AB36" s="14">
        <f t="shared" ref="AB36" si="47">AB35-AA35</f>
        <v>0</v>
      </c>
      <c r="AC36" s="14">
        <f t="shared" ref="AC36" si="48">AC35-AB35</f>
        <v>0</v>
      </c>
      <c r="AD36" s="14">
        <f t="shared" ref="AD36" si="49">AD35-AC35</f>
        <v>0</v>
      </c>
      <c r="AE36" s="14">
        <f t="shared" ref="AE36" si="50">AE35-AD35</f>
        <v>0</v>
      </c>
      <c r="AF36" s="14">
        <f t="shared" ref="AF36" si="51">AF35-AE35</f>
        <v>0</v>
      </c>
      <c r="AG36" s="14">
        <f t="shared" ref="AG36" si="52">AG35-AF35</f>
        <v>0</v>
      </c>
      <c r="AH36" s="14">
        <f t="shared" ref="AH36" si="53">AH35-AG35</f>
        <v>0</v>
      </c>
      <c r="AI36" s="14">
        <f t="shared" ref="AI36" si="54">AI35-AH35</f>
        <v>0</v>
      </c>
      <c r="AJ36" s="14">
        <f t="shared" ref="AJ36" si="55">AJ35-AI35</f>
        <v>0</v>
      </c>
      <c r="AK36" s="14">
        <f t="shared" ref="AK36" si="56">AK35-AJ35</f>
        <v>0</v>
      </c>
      <c r="AL36" s="14">
        <f t="shared" ref="AL36" si="57">AL35-AK35</f>
        <v>0</v>
      </c>
      <c r="AM36" s="14">
        <f t="shared" ref="AM36" si="58">AM35-AL35</f>
        <v>0</v>
      </c>
      <c r="AN36" s="14">
        <f t="shared" ref="AN36" si="59">AN35-AM35</f>
        <v>0</v>
      </c>
      <c r="AO36" s="14">
        <f t="shared" ref="AO36" si="60">AO35-AN35</f>
        <v>0</v>
      </c>
      <c r="AP36" s="14">
        <f t="shared" ref="AP36" si="61">AP35-AO35</f>
        <v>0</v>
      </c>
      <c r="AQ36" s="14">
        <f t="shared" ref="AQ36" si="62">AQ35-AP35</f>
        <v>0</v>
      </c>
      <c r="AR36" s="14">
        <f t="shared" ref="AR36" si="63">AR35-AQ35</f>
        <v>0</v>
      </c>
    </row>
    <row r="40" spans="2:44" x14ac:dyDescent="0.25">
      <c r="B40" s="226" t="s">
        <v>56</v>
      </c>
      <c r="C40" s="227"/>
      <c r="D40" s="228"/>
      <c r="E40" s="62"/>
      <c r="F40" s="73" t="s">
        <v>66</v>
      </c>
      <c r="G40" s="73" t="s">
        <v>44</v>
      </c>
      <c r="H40" s="50">
        <v>0</v>
      </c>
      <c r="I40" s="3">
        <v>1</v>
      </c>
      <c r="J40" s="3">
        <v>2</v>
      </c>
      <c r="K40" s="3">
        <v>3</v>
      </c>
      <c r="L40" s="3">
        <v>4</v>
      </c>
      <c r="M40" s="3">
        <v>5</v>
      </c>
      <c r="N40" s="3">
        <v>6</v>
      </c>
      <c r="O40" s="3">
        <v>7</v>
      </c>
      <c r="P40" s="3">
        <v>8</v>
      </c>
      <c r="Q40" s="3">
        <v>9</v>
      </c>
      <c r="R40" s="3">
        <v>10</v>
      </c>
      <c r="S40" s="3">
        <v>11</v>
      </c>
      <c r="T40" s="3">
        <v>12</v>
      </c>
      <c r="U40" s="3">
        <v>13</v>
      </c>
      <c r="V40" s="3">
        <v>14</v>
      </c>
      <c r="W40" s="3">
        <v>15</v>
      </c>
      <c r="X40" s="3">
        <v>16</v>
      </c>
      <c r="Y40" s="3">
        <v>17</v>
      </c>
      <c r="Z40" s="3">
        <v>18</v>
      </c>
      <c r="AA40" s="3">
        <v>19</v>
      </c>
      <c r="AB40" s="3">
        <v>20</v>
      </c>
      <c r="AC40" s="3">
        <v>21</v>
      </c>
      <c r="AD40" s="3">
        <v>22</v>
      </c>
      <c r="AE40" s="3">
        <v>23</v>
      </c>
      <c r="AF40" s="3">
        <v>24</v>
      </c>
      <c r="AG40" s="3">
        <v>25</v>
      </c>
      <c r="AH40" s="3">
        <v>26</v>
      </c>
      <c r="AI40" s="3">
        <v>27</v>
      </c>
      <c r="AJ40" s="3">
        <v>28</v>
      </c>
      <c r="AK40" s="3">
        <v>29</v>
      </c>
      <c r="AL40" s="3">
        <v>30</v>
      </c>
      <c r="AM40" s="3">
        <v>31</v>
      </c>
      <c r="AN40" s="3">
        <v>32</v>
      </c>
      <c r="AO40" s="3">
        <v>33</v>
      </c>
      <c r="AP40" s="3">
        <v>34</v>
      </c>
      <c r="AQ40" s="3">
        <v>35</v>
      </c>
      <c r="AR40" s="3">
        <v>36</v>
      </c>
    </row>
    <row r="41" spans="2:44" x14ac:dyDescent="0.25">
      <c r="B41" s="229"/>
      <c r="C41" s="230"/>
      <c r="D41" s="231"/>
      <c r="E41" s="62"/>
      <c r="F41" s="70" t="str">
        <f>IFERROR(VLOOKUP(G41,'Model Assumptions'!$C$95:$D$117,2,0),"-")</f>
        <v>ops</v>
      </c>
      <c r="G41" s="42" t="str">
        <f>'Model Assumptions'!C95</f>
        <v>Economist</v>
      </c>
      <c r="H41" s="2"/>
      <c r="I41" s="79">
        <f>IFERROR(VLOOKUP($G41,'Model Assumptions'!$C$94:$G$117,5,0)*I12,0)</f>
        <v>7315</v>
      </c>
      <c r="J41" s="79">
        <f>IFERROR(VLOOKUP($G41,'Model Assumptions'!$C$94:$G$117,5,0)*J12,0)</f>
        <v>7315</v>
      </c>
      <c r="K41" s="79">
        <f>IFERROR(VLOOKUP($G41,'Model Assumptions'!$C$94:$G$117,5,0)*K12,0)</f>
        <v>7315</v>
      </c>
      <c r="L41" s="79">
        <f>IFERROR(VLOOKUP($G41,'Model Assumptions'!$C$94:$G$117,5,0)*L12,0)</f>
        <v>7315</v>
      </c>
      <c r="M41" s="79">
        <f>IFERROR(VLOOKUP($G41,'Model Assumptions'!$C$94:$G$117,5,0)*M12,0)</f>
        <v>7315</v>
      </c>
      <c r="N41" s="79">
        <f>IFERROR(VLOOKUP($G41,'Model Assumptions'!$C$94:$G$117,5,0)*N12,0)</f>
        <v>7315</v>
      </c>
      <c r="O41" s="79">
        <f>IFERROR(VLOOKUP($G41,'Model Assumptions'!$C$94:$G$117,5,0)*O12,0)</f>
        <v>7315</v>
      </c>
      <c r="P41" s="79">
        <f>IFERROR(VLOOKUP($G41,'Model Assumptions'!$C$94:$G$117,5,0)*P12,0)</f>
        <v>7315</v>
      </c>
      <c r="Q41" s="79">
        <f>IFERROR(VLOOKUP($G41,'Model Assumptions'!$C$94:$G$117,5,0)*Q12,0)</f>
        <v>7315</v>
      </c>
      <c r="R41" s="79">
        <f>IFERROR(VLOOKUP($G41,'Model Assumptions'!$C$94:$G$117,5,0)*R12,0)</f>
        <v>7315</v>
      </c>
      <c r="S41" s="79">
        <f>IFERROR(VLOOKUP($G41,'Model Assumptions'!$C$94:$G$117,5,0)*S12,0)</f>
        <v>7315</v>
      </c>
      <c r="T41" s="79">
        <f>IFERROR(VLOOKUP($G41,'Model Assumptions'!$C$94:$G$117,5,0)*T12,0)</f>
        <v>7315</v>
      </c>
      <c r="U41" s="79">
        <f>IFERROR(VLOOKUP($G41,'Model Assumptions'!$C$94:$G$117,5,0)*U12,0)</f>
        <v>7315</v>
      </c>
      <c r="V41" s="79">
        <f>IFERROR(VLOOKUP($G41,'Model Assumptions'!$C$94:$G$117,5,0)*V12,0)</f>
        <v>7315</v>
      </c>
      <c r="W41" s="79">
        <f>IFERROR(VLOOKUP($G41,'Model Assumptions'!$C$94:$G$117,5,0)*W12,0)</f>
        <v>7315</v>
      </c>
      <c r="X41" s="79">
        <f>IFERROR(VLOOKUP($G41,'Model Assumptions'!$C$94:$G$117,5,0)*X12,0)</f>
        <v>7315</v>
      </c>
      <c r="Y41" s="79">
        <f>IFERROR(VLOOKUP($G41,'Model Assumptions'!$C$94:$G$117,5,0)*Y12,0)</f>
        <v>7315</v>
      </c>
      <c r="Z41" s="79">
        <f>IFERROR(VLOOKUP($G41,'Model Assumptions'!$C$94:$G$117,5,0)*Z12,0)</f>
        <v>7315</v>
      </c>
      <c r="AA41" s="79">
        <f>IFERROR(VLOOKUP($G41,'Model Assumptions'!$C$94:$G$117,5,0)*AA12,0)</f>
        <v>7315</v>
      </c>
      <c r="AB41" s="79">
        <f>IFERROR(VLOOKUP($G41,'Model Assumptions'!$C$94:$G$117,5,0)*AB12,0)</f>
        <v>7315</v>
      </c>
      <c r="AC41" s="79">
        <f>IFERROR(VLOOKUP($G41,'Model Assumptions'!$C$94:$G$117,5,0)*AC12,0)</f>
        <v>7315</v>
      </c>
      <c r="AD41" s="79">
        <f>IFERROR(VLOOKUP($G41,'Model Assumptions'!$C$94:$G$117,5,0)*AD12,0)</f>
        <v>7315</v>
      </c>
      <c r="AE41" s="79">
        <f>IFERROR(VLOOKUP($G41,'Model Assumptions'!$C$94:$G$117,5,0)*AE12,0)</f>
        <v>7315</v>
      </c>
      <c r="AF41" s="79">
        <f>IFERROR(VLOOKUP($G41,'Model Assumptions'!$C$94:$G$117,5,0)*AF12,0)</f>
        <v>7315</v>
      </c>
      <c r="AG41" s="79">
        <f>IFERROR(VLOOKUP($G41,'Model Assumptions'!$C$94:$G$117,5,0)*AG12,0)</f>
        <v>7315</v>
      </c>
      <c r="AH41" s="79">
        <f>IFERROR(VLOOKUP($G41,'Model Assumptions'!$C$94:$G$117,5,0)*AH12,0)</f>
        <v>7315</v>
      </c>
      <c r="AI41" s="79">
        <f>IFERROR(VLOOKUP($G41,'Model Assumptions'!$C$94:$G$117,5,0)*AI12,0)</f>
        <v>7315</v>
      </c>
      <c r="AJ41" s="79">
        <f>IFERROR(VLOOKUP($G41,'Model Assumptions'!$C$94:$G$117,5,0)*AJ12,0)</f>
        <v>7315</v>
      </c>
      <c r="AK41" s="79">
        <f>IFERROR(VLOOKUP($G41,'Model Assumptions'!$C$94:$G$117,5,0)*AK12,0)</f>
        <v>7315</v>
      </c>
      <c r="AL41" s="79">
        <f>IFERROR(VLOOKUP($G41,'Model Assumptions'!$C$94:$G$117,5,0)*AL12,0)</f>
        <v>7315</v>
      </c>
      <c r="AM41" s="79">
        <f>IFERROR(VLOOKUP($G41,'Model Assumptions'!$C$94:$G$117,5,0)*AM12,0)</f>
        <v>7315</v>
      </c>
      <c r="AN41" s="79">
        <f>IFERROR(VLOOKUP($G41,'Model Assumptions'!$C$94:$G$117,5,0)*AN12,0)</f>
        <v>7315</v>
      </c>
      <c r="AO41" s="79">
        <f>IFERROR(VLOOKUP($G41,'Model Assumptions'!$C$94:$G$117,5,0)*AO12,0)</f>
        <v>7315</v>
      </c>
      <c r="AP41" s="79">
        <f>IFERROR(VLOOKUP($G41,'Model Assumptions'!$C$94:$G$117,5,0)*AP12,0)</f>
        <v>7315</v>
      </c>
      <c r="AQ41" s="79">
        <f>IFERROR(VLOOKUP($G41,'Model Assumptions'!$C$94:$G$117,5,0)*AQ12,0)</f>
        <v>7315</v>
      </c>
      <c r="AR41" s="79">
        <f>IFERROR(VLOOKUP($G41,'Model Assumptions'!$C$94:$G$117,5,0)*AR12,0)</f>
        <v>7315</v>
      </c>
    </row>
    <row r="42" spans="2:44" x14ac:dyDescent="0.25">
      <c r="B42" s="229"/>
      <c r="C42" s="230"/>
      <c r="D42" s="231"/>
      <c r="E42" s="62"/>
      <c r="F42" s="70" t="str">
        <f>IFERROR(VLOOKUP(G42,'Model Assumptions'!$C$95:$D$117,2,0),"-")</f>
        <v>management</v>
      </c>
      <c r="G42" s="42" t="str">
        <f>'Model Assumptions'!C96</f>
        <v>Marketing</v>
      </c>
      <c r="H42" s="2"/>
      <c r="I42" s="79">
        <f>IFERROR(VLOOKUP($G42,'Model Assumptions'!$C$94:$G$117,5,0)*I13,0)</f>
        <v>0</v>
      </c>
      <c r="J42" s="79">
        <f>IFERROR(VLOOKUP($G42,'Model Assumptions'!$C$94:$G$117,5,0)*J13,0)</f>
        <v>0</v>
      </c>
      <c r="K42" s="79">
        <f>IFERROR(VLOOKUP($G42,'Model Assumptions'!$C$94:$G$117,5,0)*K13,0)</f>
        <v>0</v>
      </c>
      <c r="L42" s="79">
        <f>IFERROR(VLOOKUP($G42,'Model Assumptions'!$C$94:$G$117,5,0)*L13,0)</f>
        <v>0</v>
      </c>
      <c r="M42" s="79">
        <f>IFERROR(VLOOKUP($G42,'Model Assumptions'!$C$94:$G$117,5,0)*M13,0)</f>
        <v>0</v>
      </c>
      <c r="N42" s="79">
        <f>IFERROR(VLOOKUP($G42,'Model Assumptions'!$C$94:$G$117,5,0)*N13,0)</f>
        <v>0</v>
      </c>
      <c r="O42" s="79">
        <f>IFERROR(VLOOKUP($G42,'Model Assumptions'!$C$94:$G$117,5,0)*O13,0)</f>
        <v>15960</v>
      </c>
      <c r="P42" s="79">
        <f>IFERROR(VLOOKUP($G42,'Model Assumptions'!$C$94:$G$117,5,0)*P13,0)</f>
        <v>15960</v>
      </c>
      <c r="Q42" s="79">
        <f>IFERROR(VLOOKUP($G42,'Model Assumptions'!$C$94:$G$117,5,0)*Q13,0)</f>
        <v>15960</v>
      </c>
      <c r="R42" s="79">
        <f>IFERROR(VLOOKUP($G42,'Model Assumptions'!$C$94:$G$117,5,0)*R13,0)</f>
        <v>15960</v>
      </c>
      <c r="S42" s="79">
        <f>IFERROR(VLOOKUP($G42,'Model Assumptions'!$C$94:$G$117,5,0)*S13,0)</f>
        <v>15960</v>
      </c>
      <c r="T42" s="79">
        <f>IFERROR(VLOOKUP($G42,'Model Assumptions'!$C$94:$G$117,5,0)*T13,0)</f>
        <v>15960</v>
      </c>
      <c r="U42" s="79">
        <f>IFERROR(VLOOKUP($G42,'Model Assumptions'!$C$94:$G$117,5,0)*U13,0)</f>
        <v>15960</v>
      </c>
      <c r="V42" s="79">
        <f>IFERROR(VLOOKUP($G42,'Model Assumptions'!$C$94:$G$117,5,0)*V13,0)</f>
        <v>15960</v>
      </c>
      <c r="W42" s="79">
        <f>IFERROR(VLOOKUP($G42,'Model Assumptions'!$C$94:$G$117,5,0)*W13,0)</f>
        <v>15960</v>
      </c>
      <c r="X42" s="79">
        <f>IFERROR(VLOOKUP($G42,'Model Assumptions'!$C$94:$G$117,5,0)*X13,0)</f>
        <v>15960</v>
      </c>
      <c r="Y42" s="79">
        <f>IFERROR(VLOOKUP($G42,'Model Assumptions'!$C$94:$G$117,5,0)*Y13,0)</f>
        <v>15960</v>
      </c>
      <c r="Z42" s="79">
        <f>IFERROR(VLOOKUP($G42,'Model Assumptions'!$C$94:$G$117,5,0)*Z13,0)</f>
        <v>15960</v>
      </c>
      <c r="AA42" s="79">
        <f>IFERROR(VLOOKUP($G42,'Model Assumptions'!$C$94:$G$117,5,0)*AA13,0)</f>
        <v>15960</v>
      </c>
      <c r="AB42" s="79">
        <f>IFERROR(VLOOKUP($G42,'Model Assumptions'!$C$94:$G$117,5,0)*AB13,0)</f>
        <v>15960</v>
      </c>
      <c r="AC42" s="79">
        <f>IFERROR(VLOOKUP($G42,'Model Assumptions'!$C$94:$G$117,5,0)*AC13,0)</f>
        <v>15960</v>
      </c>
      <c r="AD42" s="79">
        <f>IFERROR(VLOOKUP($G42,'Model Assumptions'!$C$94:$G$117,5,0)*AD13,0)</f>
        <v>15960</v>
      </c>
      <c r="AE42" s="79">
        <f>IFERROR(VLOOKUP($G42,'Model Assumptions'!$C$94:$G$117,5,0)*AE13,0)</f>
        <v>15960</v>
      </c>
      <c r="AF42" s="79">
        <f>IFERROR(VLOOKUP($G42,'Model Assumptions'!$C$94:$G$117,5,0)*AF13,0)</f>
        <v>15960</v>
      </c>
      <c r="AG42" s="79">
        <f>IFERROR(VLOOKUP($G42,'Model Assumptions'!$C$94:$G$117,5,0)*AG13,0)</f>
        <v>15960</v>
      </c>
      <c r="AH42" s="79">
        <f>IFERROR(VLOOKUP($G42,'Model Assumptions'!$C$94:$G$117,5,0)*AH13,0)</f>
        <v>15960</v>
      </c>
      <c r="AI42" s="79">
        <f>IFERROR(VLOOKUP($G42,'Model Assumptions'!$C$94:$G$117,5,0)*AI13,0)</f>
        <v>15960</v>
      </c>
      <c r="AJ42" s="79">
        <f>IFERROR(VLOOKUP($G42,'Model Assumptions'!$C$94:$G$117,5,0)*AJ13,0)</f>
        <v>15960</v>
      </c>
      <c r="AK42" s="79">
        <f>IFERROR(VLOOKUP($G42,'Model Assumptions'!$C$94:$G$117,5,0)*AK13,0)</f>
        <v>15960</v>
      </c>
      <c r="AL42" s="79">
        <f>IFERROR(VLOOKUP($G42,'Model Assumptions'!$C$94:$G$117,5,0)*AL13,0)</f>
        <v>15960</v>
      </c>
      <c r="AM42" s="79">
        <f>IFERROR(VLOOKUP($G42,'Model Assumptions'!$C$94:$G$117,5,0)*AM13,0)</f>
        <v>15960</v>
      </c>
      <c r="AN42" s="79">
        <f>IFERROR(VLOOKUP($G42,'Model Assumptions'!$C$94:$G$117,5,0)*AN13,0)</f>
        <v>15960</v>
      </c>
      <c r="AO42" s="79">
        <f>IFERROR(VLOOKUP($G42,'Model Assumptions'!$C$94:$G$117,5,0)*AO13,0)</f>
        <v>15960</v>
      </c>
      <c r="AP42" s="79">
        <f>IFERROR(VLOOKUP($G42,'Model Assumptions'!$C$94:$G$117,5,0)*AP13,0)</f>
        <v>15960</v>
      </c>
      <c r="AQ42" s="79">
        <f>IFERROR(VLOOKUP($G42,'Model Assumptions'!$C$94:$G$117,5,0)*AQ13,0)</f>
        <v>15960</v>
      </c>
      <c r="AR42" s="79">
        <f>IFERROR(VLOOKUP($G42,'Model Assumptions'!$C$94:$G$117,5,0)*AR13,0)</f>
        <v>15960</v>
      </c>
    </row>
    <row r="43" spans="2:44" x14ac:dyDescent="0.25">
      <c r="B43" s="229"/>
      <c r="C43" s="230"/>
      <c r="D43" s="231"/>
      <c r="E43" s="62"/>
      <c r="F43" s="70" t="str">
        <f>IFERROR(VLOOKUP(G43,'Model Assumptions'!$C$95:$D$117,2,0),"-")</f>
        <v>-</v>
      </c>
      <c r="G43" s="42">
        <f>'Model Assumptions'!C97</f>
        <v>0</v>
      </c>
      <c r="H43" s="2"/>
      <c r="I43" s="79">
        <f>IFERROR(VLOOKUP($G43,'Model Assumptions'!$C$94:$G$117,5,0)*I14,0)</f>
        <v>0</v>
      </c>
      <c r="J43" s="79">
        <f>IFERROR(VLOOKUP($G43,'Model Assumptions'!$C$94:$G$117,5,0)*J14,0)</f>
        <v>0</v>
      </c>
      <c r="K43" s="79">
        <f>IFERROR(VLOOKUP($G43,'Model Assumptions'!$C$94:$G$117,5,0)*K14,0)</f>
        <v>0</v>
      </c>
      <c r="L43" s="79">
        <f>IFERROR(VLOOKUP($G43,'Model Assumptions'!$C$94:$G$117,5,0)*L14,0)</f>
        <v>0</v>
      </c>
      <c r="M43" s="79">
        <f>IFERROR(VLOOKUP($G43,'Model Assumptions'!$C$94:$G$117,5,0)*M14,0)</f>
        <v>0</v>
      </c>
      <c r="N43" s="79">
        <f>IFERROR(VLOOKUP($G43,'Model Assumptions'!$C$94:$G$117,5,0)*N14,0)</f>
        <v>0</v>
      </c>
      <c r="O43" s="79">
        <f>IFERROR(VLOOKUP($G43,'Model Assumptions'!$C$94:$G$117,5,0)*O14,0)</f>
        <v>0</v>
      </c>
      <c r="P43" s="79">
        <f>IFERROR(VLOOKUP($G43,'Model Assumptions'!$C$94:$G$117,5,0)*P14,0)</f>
        <v>0</v>
      </c>
      <c r="Q43" s="79">
        <f>IFERROR(VLOOKUP($G43,'Model Assumptions'!$C$94:$G$117,5,0)*Q14,0)</f>
        <v>0</v>
      </c>
      <c r="R43" s="79">
        <f>IFERROR(VLOOKUP($G43,'Model Assumptions'!$C$94:$G$117,5,0)*R14,0)</f>
        <v>0</v>
      </c>
      <c r="S43" s="79">
        <f>IFERROR(VLOOKUP($G43,'Model Assumptions'!$C$94:$G$117,5,0)*S14,0)</f>
        <v>0</v>
      </c>
      <c r="T43" s="79">
        <f>IFERROR(VLOOKUP($G43,'Model Assumptions'!$C$94:$G$117,5,0)*T14,0)</f>
        <v>0</v>
      </c>
      <c r="U43" s="79">
        <f>IFERROR(VLOOKUP($G43,'Model Assumptions'!$C$94:$G$117,5,0)*U14,0)</f>
        <v>0</v>
      </c>
      <c r="V43" s="79">
        <f>IFERROR(VLOOKUP($G43,'Model Assumptions'!$C$94:$G$117,5,0)*V14,0)</f>
        <v>0</v>
      </c>
      <c r="W43" s="79">
        <f>IFERROR(VLOOKUP($G43,'Model Assumptions'!$C$94:$G$117,5,0)*W14,0)</f>
        <v>0</v>
      </c>
      <c r="X43" s="79">
        <f>IFERROR(VLOOKUP($G43,'Model Assumptions'!$C$94:$G$117,5,0)*X14,0)</f>
        <v>0</v>
      </c>
      <c r="Y43" s="79">
        <f>IFERROR(VLOOKUP($G43,'Model Assumptions'!$C$94:$G$117,5,0)*Y14,0)</f>
        <v>0</v>
      </c>
      <c r="Z43" s="79">
        <f>IFERROR(VLOOKUP($G43,'Model Assumptions'!$C$94:$G$117,5,0)*Z14,0)</f>
        <v>0</v>
      </c>
      <c r="AA43" s="79">
        <f>IFERROR(VLOOKUP($G43,'Model Assumptions'!$C$94:$G$117,5,0)*AA14,0)</f>
        <v>0</v>
      </c>
      <c r="AB43" s="79">
        <f>IFERROR(VLOOKUP($G43,'Model Assumptions'!$C$94:$G$117,5,0)*AB14,0)</f>
        <v>0</v>
      </c>
      <c r="AC43" s="79">
        <f>IFERROR(VLOOKUP($G43,'Model Assumptions'!$C$94:$G$117,5,0)*AC14,0)</f>
        <v>0</v>
      </c>
      <c r="AD43" s="79">
        <f>IFERROR(VLOOKUP($G43,'Model Assumptions'!$C$94:$G$117,5,0)*AD14,0)</f>
        <v>0</v>
      </c>
      <c r="AE43" s="79">
        <f>IFERROR(VLOOKUP($G43,'Model Assumptions'!$C$94:$G$117,5,0)*AE14,0)</f>
        <v>0</v>
      </c>
      <c r="AF43" s="79">
        <f>IFERROR(VLOOKUP($G43,'Model Assumptions'!$C$94:$G$117,5,0)*AF14,0)</f>
        <v>0</v>
      </c>
      <c r="AG43" s="79">
        <f>IFERROR(VLOOKUP($G43,'Model Assumptions'!$C$94:$G$117,5,0)*AG14,0)</f>
        <v>0</v>
      </c>
      <c r="AH43" s="79">
        <f>IFERROR(VLOOKUP($G43,'Model Assumptions'!$C$94:$G$117,5,0)*AH14,0)</f>
        <v>0</v>
      </c>
      <c r="AI43" s="79">
        <f>IFERROR(VLOOKUP($G43,'Model Assumptions'!$C$94:$G$117,5,0)*AI14,0)</f>
        <v>0</v>
      </c>
      <c r="AJ43" s="79">
        <f>IFERROR(VLOOKUP($G43,'Model Assumptions'!$C$94:$G$117,5,0)*AJ14,0)</f>
        <v>0</v>
      </c>
      <c r="AK43" s="79">
        <f>IFERROR(VLOOKUP($G43,'Model Assumptions'!$C$94:$G$117,5,0)*AK14,0)</f>
        <v>0</v>
      </c>
      <c r="AL43" s="79">
        <f>IFERROR(VLOOKUP($G43,'Model Assumptions'!$C$94:$G$117,5,0)*AL14,0)</f>
        <v>0</v>
      </c>
      <c r="AM43" s="79">
        <f>IFERROR(VLOOKUP($G43,'Model Assumptions'!$C$94:$G$117,5,0)*AM14,0)</f>
        <v>0</v>
      </c>
      <c r="AN43" s="79">
        <f>IFERROR(VLOOKUP($G43,'Model Assumptions'!$C$94:$G$117,5,0)*AN14,0)</f>
        <v>0</v>
      </c>
      <c r="AO43" s="79">
        <f>IFERROR(VLOOKUP($G43,'Model Assumptions'!$C$94:$G$117,5,0)*AO14,0)</f>
        <v>0</v>
      </c>
      <c r="AP43" s="79">
        <f>IFERROR(VLOOKUP($G43,'Model Assumptions'!$C$94:$G$117,5,0)*AP14,0)</f>
        <v>0</v>
      </c>
      <c r="AQ43" s="79">
        <f>IFERROR(VLOOKUP($G43,'Model Assumptions'!$C$94:$G$117,5,0)*AQ14,0)</f>
        <v>0</v>
      </c>
      <c r="AR43" s="79">
        <f>IFERROR(VLOOKUP($G43,'Model Assumptions'!$C$94:$G$117,5,0)*AR14,0)</f>
        <v>0</v>
      </c>
    </row>
    <row r="44" spans="2:44" x14ac:dyDescent="0.25">
      <c r="B44" s="229"/>
      <c r="C44" s="230"/>
      <c r="D44" s="231"/>
      <c r="E44" s="62"/>
      <c r="F44" s="70" t="str">
        <f>IFERROR(VLOOKUP(G44,'Model Assumptions'!$C$95:$D$117,2,0),"-")</f>
        <v>-</v>
      </c>
      <c r="G44" s="42">
        <f>'Model Assumptions'!C98</f>
        <v>0</v>
      </c>
      <c r="H44" s="2"/>
      <c r="I44" s="79">
        <f>IFERROR(VLOOKUP($G44,'Model Assumptions'!$C$94:$G$117,5,0)*I15,0)</f>
        <v>0</v>
      </c>
      <c r="J44" s="79">
        <f>IFERROR(VLOOKUP($G44,'Model Assumptions'!$C$94:$G$117,5,0)*J15,0)</f>
        <v>0</v>
      </c>
      <c r="K44" s="79">
        <f>IFERROR(VLOOKUP($G44,'Model Assumptions'!$C$94:$G$117,5,0)*K15,0)</f>
        <v>0</v>
      </c>
      <c r="L44" s="79">
        <f>IFERROR(VLOOKUP($G44,'Model Assumptions'!$C$94:$G$117,5,0)*L15,0)</f>
        <v>0</v>
      </c>
      <c r="M44" s="79">
        <f>IFERROR(VLOOKUP($G44,'Model Assumptions'!$C$94:$G$117,5,0)*M15,0)</f>
        <v>0</v>
      </c>
      <c r="N44" s="79">
        <f>IFERROR(VLOOKUP($G44,'Model Assumptions'!$C$94:$G$117,5,0)*N15,0)</f>
        <v>0</v>
      </c>
      <c r="O44" s="79">
        <f>IFERROR(VLOOKUP($G44,'Model Assumptions'!$C$94:$G$117,5,0)*O15,0)</f>
        <v>0</v>
      </c>
      <c r="P44" s="79">
        <f>IFERROR(VLOOKUP($G44,'Model Assumptions'!$C$94:$G$117,5,0)*P15,0)</f>
        <v>0</v>
      </c>
      <c r="Q44" s="79">
        <f>IFERROR(VLOOKUP($G44,'Model Assumptions'!$C$94:$G$117,5,0)*Q15,0)</f>
        <v>0</v>
      </c>
      <c r="R44" s="79">
        <f>IFERROR(VLOOKUP($G44,'Model Assumptions'!$C$94:$G$117,5,0)*R15,0)</f>
        <v>0</v>
      </c>
      <c r="S44" s="79">
        <f>IFERROR(VLOOKUP($G44,'Model Assumptions'!$C$94:$G$117,5,0)*S15,0)</f>
        <v>0</v>
      </c>
      <c r="T44" s="79">
        <f>IFERROR(VLOOKUP($G44,'Model Assumptions'!$C$94:$G$117,5,0)*T15,0)</f>
        <v>0</v>
      </c>
      <c r="U44" s="79">
        <f>IFERROR(VLOOKUP($G44,'Model Assumptions'!$C$94:$G$117,5,0)*U15,0)</f>
        <v>0</v>
      </c>
      <c r="V44" s="79">
        <f>IFERROR(VLOOKUP($G44,'Model Assumptions'!$C$94:$G$117,5,0)*V15,0)</f>
        <v>0</v>
      </c>
      <c r="W44" s="79">
        <f>IFERROR(VLOOKUP($G44,'Model Assumptions'!$C$94:$G$117,5,0)*W15,0)</f>
        <v>0</v>
      </c>
      <c r="X44" s="79">
        <f>IFERROR(VLOOKUP($G44,'Model Assumptions'!$C$94:$G$117,5,0)*X15,0)</f>
        <v>0</v>
      </c>
      <c r="Y44" s="79">
        <f>IFERROR(VLOOKUP($G44,'Model Assumptions'!$C$94:$G$117,5,0)*Y15,0)</f>
        <v>0</v>
      </c>
      <c r="Z44" s="79">
        <f>IFERROR(VLOOKUP($G44,'Model Assumptions'!$C$94:$G$117,5,0)*Z15,0)</f>
        <v>0</v>
      </c>
      <c r="AA44" s="79">
        <f>IFERROR(VLOOKUP($G44,'Model Assumptions'!$C$94:$G$117,5,0)*AA15,0)</f>
        <v>0</v>
      </c>
      <c r="AB44" s="79">
        <f>IFERROR(VLOOKUP($G44,'Model Assumptions'!$C$94:$G$117,5,0)*AB15,0)</f>
        <v>0</v>
      </c>
      <c r="AC44" s="79">
        <f>IFERROR(VLOOKUP($G44,'Model Assumptions'!$C$94:$G$117,5,0)*AC15,0)</f>
        <v>0</v>
      </c>
      <c r="AD44" s="79">
        <f>IFERROR(VLOOKUP($G44,'Model Assumptions'!$C$94:$G$117,5,0)*AD15,0)</f>
        <v>0</v>
      </c>
      <c r="AE44" s="79">
        <f>IFERROR(VLOOKUP($G44,'Model Assumptions'!$C$94:$G$117,5,0)*AE15,0)</f>
        <v>0</v>
      </c>
      <c r="AF44" s="79">
        <f>IFERROR(VLOOKUP($G44,'Model Assumptions'!$C$94:$G$117,5,0)*AF15,0)</f>
        <v>0</v>
      </c>
      <c r="AG44" s="79">
        <f>IFERROR(VLOOKUP($G44,'Model Assumptions'!$C$94:$G$117,5,0)*AG15,0)</f>
        <v>0</v>
      </c>
      <c r="AH44" s="79">
        <f>IFERROR(VLOOKUP($G44,'Model Assumptions'!$C$94:$G$117,5,0)*AH15,0)</f>
        <v>0</v>
      </c>
      <c r="AI44" s="79">
        <f>IFERROR(VLOOKUP($G44,'Model Assumptions'!$C$94:$G$117,5,0)*AI15,0)</f>
        <v>0</v>
      </c>
      <c r="AJ44" s="79">
        <f>IFERROR(VLOOKUP($G44,'Model Assumptions'!$C$94:$G$117,5,0)*AJ15,0)</f>
        <v>0</v>
      </c>
      <c r="AK44" s="79">
        <f>IFERROR(VLOOKUP($G44,'Model Assumptions'!$C$94:$G$117,5,0)*AK15,0)</f>
        <v>0</v>
      </c>
      <c r="AL44" s="79">
        <f>IFERROR(VLOOKUP($G44,'Model Assumptions'!$C$94:$G$117,5,0)*AL15,0)</f>
        <v>0</v>
      </c>
      <c r="AM44" s="79">
        <f>IFERROR(VLOOKUP($G44,'Model Assumptions'!$C$94:$G$117,5,0)*AM15,0)</f>
        <v>0</v>
      </c>
      <c r="AN44" s="79">
        <f>IFERROR(VLOOKUP($G44,'Model Assumptions'!$C$94:$G$117,5,0)*AN15,0)</f>
        <v>0</v>
      </c>
      <c r="AO44" s="79">
        <f>IFERROR(VLOOKUP($G44,'Model Assumptions'!$C$94:$G$117,5,0)*AO15,0)</f>
        <v>0</v>
      </c>
      <c r="AP44" s="79">
        <f>IFERROR(VLOOKUP($G44,'Model Assumptions'!$C$94:$G$117,5,0)*AP15,0)</f>
        <v>0</v>
      </c>
      <c r="AQ44" s="79">
        <f>IFERROR(VLOOKUP($G44,'Model Assumptions'!$C$94:$G$117,5,0)*AQ15,0)</f>
        <v>0</v>
      </c>
      <c r="AR44" s="79">
        <f>IFERROR(VLOOKUP($G44,'Model Assumptions'!$C$94:$G$117,5,0)*AR15,0)</f>
        <v>0</v>
      </c>
    </row>
    <row r="45" spans="2:44" x14ac:dyDescent="0.25">
      <c r="B45" s="229"/>
      <c r="C45" s="230"/>
      <c r="D45" s="231"/>
      <c r="E45" s="62"/>
      <c r="F45" s="70" t="str">
        <f>IFERROR(VLOOKUP(G45,'Model Assumptions'!$C$95:$D$117,2,0),"-")</f>
        <v>-</v>
      </c>
      <c r="G45" s="42">
        <f>'Model Assumptions'!C99</f>
        <v>0</v>
      </c>
      <c r="H45" s="2"/>
      <c r="I45" s="79">
        <f>IFERROR(VLOOKUP($G45,'Model Assumptions'!$C$94:$G$117,5,0)*I16,0)</f>
        <v>0</v>
      </c>
      <c r="J45" s="79">
        <f>IFERROR(VLOOKUP($G45,'Model Assumptions'!$C$94:$G$117,5,0)*J16,0)</f>
        <v>0</v>
      </c>
      <c r="K45" s="79">
        <f>IFERROR(VLOOKUP($G45,'Model Assumptions'!$C$94:$G$117,5,0)*K16,0)</f>
        <v>0</v>
      </c>
      <c r="L45" s="79">
        <f>IFERROR(VLOOKUP($G45,'Model Assumptions'!$C$94:$G$117,5,0)*L16,0)</f>
        <v>0</v>
      </c>
      <c r="M45" s="79">
        <f>IFERROR(VLOOKUP($G45,'Model Assumptions'!$C$94:$G$117,5,0)*M16,0)</f>
        <v>0</v>
      </c>
      <c r="N45" s="79">
        <f>IFERROR(VLOOKUP($G45,'Model Assumptions'!$C$94:$G$117,5,0)*N16,0)</f>
        <v>0</v>
      </c>
      <c r="O45" s="79">
        <f>IFERROR(VLOOKUP($G45,'Model Assumptions'!$C$94:$G$117,5,0)*O16,0)</f>
        <v>0</v>
      </c>
      <c r="P45" s="79">
        <f>IFERROR(VLOOKUP($G45,'Model Assumptions'!$C$94:$G$117,5,0)*P16,0)</f>
        <v>0</v>
      </c>
      <c r="Q45" s="79">
        <f>IFERROR(VLOOKUP($G45,'Model Assumptions'!$C$94:$G$117,5,0)*Q16,0)</f>
        <v>0</v>
      </c>
      <c r="R45" s="79">
        <f>IFERROR(VLOOKUP($G45,'Model Assumptions'!$C$94:$G$117,5,0)*R16,0)</f>
        <v>0</v>
      </c>
      <c r="S45" s="79">
        <f>IFERROR(VLOOKUP($G45,'Model Assumptions'!$C$94:$G$117,5,0)*S16,0)</f>
        <v>0</v>
      </c>
      <c r="T45" s="79">
        <f>IFERROR(VLOOKUP($G45,'Model Assumptions'!$C$94:$G$117,5,0)*T16,0)</f>
        <v>0</v>
      </c>
      <c r="U45" s="79">
        <f>IFERROR(VLOOKUP($G45,'Model Assumptions'!$C$94:$G$117,5,0)*U16,0)</f>
        <v>0</v>
      </c>
      <c r="V45" s="79">
        <f>IFERROR(VLOOKUP($G45,'Model Assumptions'!$C$94:$G$117,5,0)*V16,0)</f>
        <v>0</v>
      </c>
      <c r="W45" s="79">
        <f>IFERROR(VLOOKUP($G45,'Model Assumptions'!$C$94:$G$117,5,0)*W16,0)</f>
        <v>0</v>
      </c>
      <c r="X45" s="79">
        <f>IFERROR(VLOOKUP($G45,'Model Assumptions'!$C$94:$G$117,5,0)*X16,0)</f>
        <v>0</v>
      </c>
      <c r="Y45" s="79">
        <f>IFERROR(VLOOKUP($G45,'Model Assumptions'!$C$94:$G$117,5,0)*Y16,0)</f>
        <v>0</v>
      </c>
      <c r="Z45" s="79">
        <f>IFERROR(VLOOKUP($G45,'Model Assumptions'!$C$94:$G$117,5,0)*Z16,0)</f>
        <v>0</v>
      </c>
      <c r="AA45" s="79">
        <f>IFERROR(VLOOKUP($G45,'Model Assumptions'!$C$94:$G$117,5,0)*AA16,0)</f>
        <v>0</v>
      </c>
      <c r="AB45" s="79">
        <f>IFERROR(VLOOKUP($G45,'Model Assumptions'!$C$94:$G$117,5,0)*AB16,0)</f>
        <v>0</v>
      </c>
      <c r="AC45" s="79">
        <f>IFERROR(VLOOKUP($G45,'Model Assumptions'!$C$94:$G$117,5,0)*AC16,0)</f>
        <v>0</v>
      </c>
      <c r="AD45" s="79">
        <f>IFERROR(VLOOKUP($G45,'Model Assumptions'!$C$94:$G$117,5,0)*AD16,0)</f>
        <v>0</v>
      </c>
      <c r="AE45" s="79">
        <f>IFERROR(VLOOKUP($G45,'Model Assumptions'!$C$94:$G$117,5,0)*AE16,0)</f>
        <v>0</v>
      </c>
      <c r="AF45" s="79">
        <f>IFERROR(VLOOKUP($G45,'Model Assumptions'!$C$94:$G$117,5,0)*AF16,0)</f>
        <v>0</v>
      </c>
      <c r="AG45" s="79">
        <f>IFERROR(VLOOKUP($G45,'Model Assumptions'!$C$94:$G$117,5,0)*AG16,0)</f>
        <v>0</v>
      </c>
      <c r="AH45" s="79">
        <f>IFERROR(VLOOKUP($G45,'Model Assumptions'!$C$94:$G$117,5,0)*AH16,0)</f>
        <v>0</v>
      </c>
      <c r="AI45" s="79">
        <f>IFERROR(VLOOKUP($G45,'Model Assumptions'!$C$94:$G$117,5,0)*AI16,0)</f>
        <v>0</v>
      </c>
      <c r="AJ45" s="79">
        <f>IFERROR(VLOOKUP($G45,'Model Assumptions'!$C$94:$G$117,5,0)*AJ16,0)</f>
        <v>0</v>
      </c>
      <c r="AK45" s="79">
        <f>IFERROR(VLOOKUP($G45,'Model Assumptions'!$C$94:$G$117,5,0)*AK16,0)</f>
        <v>0</v>
      </c>
      <c r="AL45" s="79">
        <f>IFERROR(VLOOKUP($G45,'Model Assumptions'!$C$94:$G$117,5,0)*AL16,0)</f>
        <v>0</v>
      </c>
      <c r="AM45" s="79">
        <f>IFERROR(VLOOKUP($G45,'Model Assumptions'!$C$94:$G$117,5,0)*AM16,0)</f>
        <v>0</v>
      </c>
      <c r="AN45" s="79">
        <f>IFERROR(VLOOKUP($G45,'Model Assumptions'!$C$94:$G$117,5,0)*AN16,0)</f>
        <v>0</v>
      </c>
      <c r="AO45" s="79">
        <f>IFERROR(VLOOKUP($G45,'Model Assumptions'!$C$94:$G$117,5,0)*AO16,0)</f>
        <v>0</v>
      </c>
      <c r="AP45" s="79">
        <f>IFERROR(VLOOKUP($G45,'Model Assumptions'!$C$94:$G$117,5,0)*AP16,0)</f>
        <v>0</v>
      </c>
      <c r="AQ45" s="79">
        <f>IFERROR(VLOOKUP($G45,'Model Assumptions'!$C$94:$G$117,5,0)*AQ16,0)</f>
        <v>0</v>
      </c>
      <c r="AR45" s="79">
        <f>IFERROR(VLOOKUP($G45,'Model Assumptions'!$C$94:$G$117,5,0)*AR16,0)</f>
        <v>0</v>
      </c>
    </row>
    <row r="46" spans="2:44" x14ac:dyDescent="0.25">
      <c r="B46" s="229"/>
      <c r="C46" s="230"/>
      <c r="D46" s="231"/>
      <c r="E46" s="62"/>
      <c r="F46" s="70" t="str">
        <f>IFERROR(VLOOKUP(G46,'Model Assumptions'!$C$95:$D$117,2,0),"-")</f>
        <v>-</v>
      </c>
      <c r="G46" s="42">
        <f>'Model Assumptions'!C100</f>
        <v>0</v>
      </c>
      <c r="H46" s="2"/>
      <c r="I46" s="79">
        <f>IFERROR(VLOOKUP($G46,'Model Assumptions'!$C$94:$G$117,5,0)*I17,0)</f>
        <v>0</v>
      </c>
      <c r="J46" s="79">
        <f>IFERROR(VLOOKUP($G46,'Model Assumptions'!$C$94:$G$117,5,0)*J17,0)</f>
        <v>0</v>
      </c>
      <c r="K46" s="79">
        <f>IFERROR(VLOOKUP($G46,'Model Assumptions'!$C$94:$G$117,5,0)*K17,0)</f>
        <v>0</v>
      </c>
      <c r="L46" s="79">
        <f>IFERROR(VLOOKUP($G46,'Model Assumptions'!$C$94:$G$117,5,0)*L17,0)</f>
        <v>0</v>
      </c>
      <c r="M46" s="79">
        <f>IFERROR(VLOOKUP($G46,'Model Assumptions'!$C$94:$G$117,5,0)*M17,0)</f>
        <v>0</v>
      </c>
      <c r="N46" s="79">
        <f>IFERROR(VLOOKUP($G46,'Model Assumptions'!$C$94:$G$117,5,0)*N17,0)</f>
        <v>0</v>
      </c>
      <c r="O46" s="79">
        <f>IFERROR(VLOOKUP($G46,'Model Assumptions'!$C$94:$G$117,5,0)*O17,0)</f>
        <v>0</v>
      </c>
      <c r="P46" s="79">
        <f>IFERROR(VLOOKUP($G46,'Model Assumptions'!$C$94:$G$117,5,0)*P17,0)</f>
        <v>0</v>
      </c>
      <c r="Q46" s="79">
        <f>IFERROR(VLOOKUP($G46,'Model Assumptions'!$C$94:$G$117,5,0)*Q17,0)</f>
        <v>0</v>
      </c>
      <c r="R46" s="79">
        <f>IFERROR(VLOOKUP($G46,'Model Assumptions'!$C$94:$G$117,5,0)*R17,0)</f>
        <v>0</v>
      </c>
      <c r="S46" s="79">
        <f>IFERROR(VLOOKUP($G46,'Model Assumptions'!$C$94:$G$117,5,0)*S17,0)</f>
        <v>0</v>
      </c>
      <c r="T46" s="79">
        <f>IFERROR(VLOOKUP($G46,'Model Assumptions'!$C$94:$G$117,5,0)*T17,0)</f>
        <v>0</v>
      </c>
      <c r="U46" s="79">
        <f>IFERROR(VLOOKUP($G46,'Model Assumptions'!$C$94:$G$117,5,0)*U17,0)</f>
        <v>0</v>
      </c>
      <c r="V46" s="79">
        <f>IFERROR(VLOOKUP($G46,'Model Assumptions'!$C$94:$G$117,5,0)*V17,0)</f>
        <v>0</v>
      </c>
      <c r="W46" s="79">
        <f>IFERROR(VLOOKUP($G46,'Model Assumptions'!$C$94:$G$117,5,0)*W17,0)</f>
        <v>0</v>
      </c>
      <c r="X46" s="79">
        <f>IFERROR(VLOOKUP($G46,'Model Assumptions'!$C$94:$G$117,5,0)*X17,0)</f>
        <v>0</v>
      </c>
      <c r="Y46" s="79">
        <f>IFERROR(VLOOKUP($G46,'Model Assumptions'!$C$94:$G$117,5,0)*Y17,0)</f>
        <v>0</v>
      </c>
      <c r="Z46" s="79">
        <f>IFERROR(VLOOKUP($G46,'Model Assumptions'!$C$94:$G$117,5,0)*Z17,0)</f>
        <v>0</v>
      </c>
      <c r="AA46" s="79">
        <f>IFERROR(VLOOKUP($G46,'Model Assumptions'!$C$94:$G$117,5,0)*AA17,0)</f>
        <v>0</v>
      </c>
      <c r="AB46" s="79">
        <f>IFERROR(VLOOKUP($G46,'Model Assumptions'!$C$94:$G$117,5,0)*AB17,0)</f>
        <v>0</v>
      </c>
      <c r="AC46" s="79">
        <f>IFERROR(VLOOKUP($G46,'Model Assumptions'!$C$94:$G$117,5,0)*AC17,0)</f>
        <v>0</v>
      </c>
      <c r="AD46" s="79">
        <f>IFERROR(VLOOKUP($G46,'Model Assumptions'!$C$94:$G$117,5,0)*AD17,0)</f>
        <v>0</v>
      </c>
      <c r="AE46" s="79">
        <f>IFERROR(VLOOKUP($G46,'Model Assumptions'!$C$94:$G$117,5,0)*AE17,0)</f>
        <v>0</v>
      </c>
      <c r="AF46" s="79">
        <f>IFERROR(VLOOKUP($G46,'Model Assumptions'!$C$94:$G$117,5,0)*AF17,0)</f>
        <v>0</v>
      </c>
      <c r="AG46" s="79">
        <f>IFERROR(VLOOKUP($G46,'Model Assumptions'!$C$94:$G$117,5,0)*AG17,0)</f>
        <v>0</v>
      </c>
      <c r="AH46" s="79">
        <f>IFERROR(VLOOKUP($G46,'Model Assumptions'!$C$94:$G$117,5,0)*AH17,0)</f>
        <v>0</v>
      </c>
      <c r="AI46" s="79">
        <f>IFERROR(VLOOKUP($G46,'Model Assumptions'!$C$94:$G$117,5,0)*AI17,0)</f>
        <v>0</v>
      </c>
      <c r="AJ46" s="79">
        <f>IFERROR(VLOOKUP($G46,'Model Assumptions'!$C$94:$G$117,5,0)*AJ17,0)</f>
        <v>0</v>
      </c>
      <c r="AK46" s="79">
        <f>IFERROR(VLOOKUP($G46,'Model Assumptions'!$C$94:$G$117,5,0)*AK17,0)</f>
        <v>0</v>
      </c>
      <c r="AL46" s="79">
        <f>IFERROR(VLOOKUP($G46,'Model Assumptions'!$C$94:$G$117,5,0)*AL17,0)</f>
        <v>0</v>
      </c>
      <c r="AM46" s="79">
        <f>IFERROR(VLOOKUP($G46,'Model Assumptions'!$C$94:$G$117,5,0)*AM17,0)</f>
        <v>0</v>
      </c>
      <c r="AN46" s="79">
        <f>IFERROR(VLOOKUP($G46,'Model Assumptions'!$C$94:$G$117,5,0)*AN17,0)</f>
        <v>0</v>
      </c>
      <c r="AO46" s="79">
        <f>IFERROR(VLOOKUP($G46,'Model Assumptions'!$C$94:$G$117,5,0)*AO17,0)</f>
        <v>0</v>
      </c>
      <c r="AP46" s="79">
        <f>IFERROR(VLOOKUP($G46,'Model Assumptions'!$C$94:$G$117,5,0)*AP17,0)</f>
        <v>0</v>
      </c>
      <c r="AQ46" s="79">
        <f>IFERROR(VLOOKUP($G46,'Model Assumptions'!$C$94:$G$117,5,0)*AQ17,0)</f>
        <v>0</v>
      </c>
      <c r="AR46" s="79">
        <f>IFERROR(VLOOKUP($G46,'Model Assumptions'!$C$94:$G$117,5,0)*AR17,0)</f>
        <v>0</v>
      </c>
    </row>
    <row r="47" spans="2:44" x14ac:dyDescent="0.25">
      <c r="B47" s="229"/>
      <c r="C47" s="230"/>
      <c r="D47" s="231"/>
      <c r="E47" s="62"/>
      <c r="F47" s="70" t="str">
        <f>IFERROR(VLOOKUP(G47,'Model Assumptions'!$C$95:$D$117,2,0),"-")</f>
        <v>-</v>
      </c>
      <c r="G47" s="42">
        <f>'Model Assumptions'!C101</f>
        <v>0</v>
      </c>
      <c r="H47" s="2"/>
      <c r="I47" s="79">
        <f>IFERROR(VLOOKUP($G47,'Model Assumptions'!$C$94:$G$117,5,0)*I18,0)</f>
        <v>0</v>
      </c>
      <c r="J47" s="79">
        <f>IFERROR(VLOOKUP($G47,'Model Assumptions'!$C$94:$G$117,5,0)*J18,0)</f>
        <v>0</v>
      </c>
      <c r="K47" s="79">
        <f>IFERROR(VLOOKUP($G47,'Model Assumptions'!$C$94:$G$117,5,0)*K18,0)</f>
        <v>0</v>
      </c>
      <c r="L47" s="79">
        <f>IFERROR(VLOOKUP($G47,'Model Assumptions'!$C$94:$G$117,5,0)*L18,0)</f>
        <v>0</v>
      </c>
      <c r="M47" s="79">
        <f>IFERROR(VLOOKUP($G47,'Model Assumptions'!$C$94:$G$117,5,0)*M18,0)</f>
        <v>0</v>
      </c>
      <c r="N47" s="79">
        <f>IFERROR(VLOOKUP($G47,'Model Assumptions'!$C$94:$G$117,5,0)*N18,0)</f>
        <v>0</v>
      </c>
      <c r="O47" s="79">
        <f>IFERROR(VLOOKUP($G47,'Model Assumptions'!$C$94:$G$117,5,0)*O18,0)</f>
        <v>0</v>
      </c>
      <c r="P47" s="79">
        <f>IFERROR(VLOOKUP($G47,'Model Assumptions'!$C$94:$G$117,5,0)*P18,0)</f>
        <v>0</v>
      </c>
      <c r="Q47" s="79">
        <f>IFERROR(VLOOKUP($G47,'Model Assumptions'!$C$94:$G$117,5,0)*Q18,0)</f>
        <v>0</v>
      </c>
      <c r="R47" s="79">
        <f>IFERROR(VLOOKUP($G47,'Model Assumptions'!$C$94:$G$117,5,0)*R18,0)</f>
        <v>0</v>
      </c>
      <c r="S47" s="79">
        <f>IFERROR(VLOOKUP($G47,'Model Assumptions'!$C$94:$G$117,5,0)*S18,0)</f>
        <v>0</v>
      </c>
      <c r="T47" s="79">
        <f>IFERROR(VLOOKUP($G47,'Model Assumptions'!$C$94:$G$117,5,0)*T18,0)</f>
        <v>0</v>
      </c>
      <c r="U47" s="79">
        <f>IFERROR(VLOOKUP($G47,'Model Assumptions'!$C$94:$G$117,5,0)*U18,0)</f>
        <v>0</v>
      </c>
      <c r="V47" s="79">
        <f>IFERROR(VLOOKUP($G47,'Model Assumptions'!$C$94:$G$117,5,0)*V18,0)</f>
        <v>0</v>
      </c>
      <c r="W47" s="79">
        <f>IFERROR(VLOOKUP($G47,'Model Assumptions'!$C$94:$G$117,5,0)*W18,0)</f>
        <v>0</v>
      </c>
      <c r="X47" s="79">
        <f>IFERROR(VLOOKUP($G47,'Model Assumptions'!$C$94:$G$117,5,0)*X18,0)</f>
        <v>0</v>
      </c>
      <c r="Y47" s="79">
        <f>IFERROR(VLOOKUP($G47,'Model Assumptions'!$C$94:$G$117,5,0)*Y18,0)</f>
        <v>0</v>
      </c>
      <c r="Z47" s="79">
        <f>IFERROR(VLOOKUP($G47,'Model Assumptions'!$C$94:$G$117,5,0)*Z18,0)</f>
        <v>0</v>
      </c>
      <c r="AA47" s="79">
        <f>IFERROR(VLOOKUP($G47,'Model Assumptions'!$C$94:$G$117,5,0)*AA18,0)</f>
        <v>0</v>
      </c>
      <c r="AB47" s="79">
        <f>IFERROR(VLOOKUP($G47,'Model Assumptions'!$C$94:$G$117,5,0)*AB18,0)</f>
        <v>0</v>
      </c>
      <c r="AC47" s="79">
        <f>IFERROR(VLOOKUP($G47,'Model Assumptions'!$C$94:$G$117,5,0)*AC18,0)</f>
        <v>0</v>
      </c>
      <c r="AD47" s="79">
        <f>IFERROR(VLOOKUP($G47,'Model Assumptions'!$C$94:$G$117,5,0)*AD18,0)</f>
        <v>0</v>
      </c>
      <c r="AE47" s="79">
        <f>IFERROR(VLOOKUP($G47,'Model Assumptions'!$C$94:$G$117,5,0)*AE18,0)</f>
        <v>0</v>
      </c>
      <c r="AF47" s="79">
        <f>IFERROR(VLOOKUP($G47,'Model Assumptions'!$C$94:$G$117,5,0)*AF18,0)</f>
        <v>0</v>
      </c>
      <c r="AG47" s="79">
        <f>IFERROR(VLOOKUP($G47,'Model Assumptions'!$C$94:$G$117,5,0)*AG18,0)</f>
        <v>0</v>
      </c>
      <c r="AH47" s="79">
        <f>IFERROR(VLOOKUP($G47,'Model Assumptions'!$C$94:$G$117,5,0)*AH18,0)</f>
        <v>0</v>
      </c>
      <c r="AI47" s="79">
        <f>IFERROR(VLOOKUP($G47,'Model Assumptions'!$C$94:$G$117,5,0)*AI18,0)</f>
        <v>0</v>
      </c>
      <c r="AJ47" s="79">
        <f>IFERROR(VLOOKUP($G47,'Model Assumptions'!$C$94:$G$117,5,0)*AJ18,0)</f>
        <v>0</v>
      </c>
      <c r="AK47" s="79">
        <f>IFERROR(VLOOKUP($G47,'Model Assumptions'!$C$94:$G$117,5,0)*AK18,0)</f>
        <v>0</v>
      </c>
      <c r="AL47" s="79">
        <f>IFERROR(VLOOKUP($G47,'Model Assumptions'!$C$94:$G$117,5,0)*AL18,0)</f>
        <v>0</v>
      </c>
      <c r="AM47" s="79">
        <f>IFERROR(VLOOKUP($G47,'Model Assumptions'!$C$94:$G$117,5,0)*AM18,0)</f>
        <v>0</v>
      </c>
      <c r="AN47" s="79">
        <f>IFERROR(VLOOKUP($G47,'Model Assumptions'!$C$94:$G$117,5,0)*AN18,0)</f>
        <v>0</v>
      </c>
      <c r="AO47" s="79">
        <f>IFERROR(VLOOKUP($G47,'Model Assumptions'!$C$94:$G$117,5,0)*AO18,0)</f>
        <v>0</v>
      </c>
      <c r="AP47" s="79">
        <f>IFERROR(VLOOKUP($G47,'Model Assumptions'!$C$94:$G$117,5,0)*AP18,0)</f>
        <v>0</v>
      </c>
      <c r="AQ47" s="79">
        <f>IFERROR(VLOOKUP($G47,'Model Assumptions'!$C$94:$G$117,5,0)*AQ18,0)</f>
        <v>0</v>
      </c>
      <c r="AR47" s="79">
        <f>IFERROR(VLOOKUP($G47,'Model Assumptions'!$C$94:$G$117,5,0)*AR18,0)</f>
        <v>0</v>
      </c>
    </row>
    <row r="48" spans="2:44" x14ac:dyDescent="0.25">
      <c r="B48" s="229"/>
      <c r="C48" s="230"/>
      <c r="D48" s="231"/>
      <c r="E48" s="62"/>
      <c r="F48" s="70" t="str">
        <f>IFERROR(VLOOKUP(G48,'Model Assumptions'!$C$95:$D$117,2,0),"-")</f>
        <v>-</v>
      </c>
      <c r="G48" s="42">
        <f>'Model Assumptions'!C102</f>
        <v>0</v>
      </c>
      <c r="H48" s="2"/>
      <c r="I48" s="79">
        <f>IFERROR(VLOOKUP($G48,'Model Assumptions'!$C$94:$G$117,5,0)*I19,0)</f>
        <v>0</v>
      </c>
      <c r="J48" s="79">
        <f>IFERROR(VLOOKUP($G48,'Model Assumptions'!$C$94:$G$117,5,0)*J19,0)</f>
        <v>0</v>
      </c>
      <c r="K48" s="79">
        <f>IFERROR(VLOOKUP($G48,'Model Assumptions'!$C$94:$G$117,5,0)*K19,0)</f>
        <v>0</v>
      </c>
      <c r="L48" s="79">
        <f>IFERROR(VLOOKUP($G48,'Model Assumptions'!$C$94:$G$117,5,0)*L19,0)</f>
        <v>0</v>
      </c>
      <c r="M48" s="79">
        <f>IFERROR(VLOOKUP($G48,'Model Assumptions'!$C$94:$G$117,5,0)*M19,0)</f>
        <v>0</v>
      </c>
      <c r="N48" s="79">
        <f>IFERROR(VLOOKUP($G48,'Model Assumptions'!$C$94:$G$117,5,0)*N19,0)</f>
        <v>0</v>
      </c>
      <c r="O48" s="79">
        <f>IFERROR(VLOOKUP($G48,'Model Assumptions'!$C$94:$G$117,5,0)*O19,0)</f>
        <v>0</v>
      </c>
      <c r="P48" s="79">
        <f>IFERROR(VLOOKUP($G48,'Model Assumptions'!$C$94:$G$117,5,0)*P19,0)</f>
        <v>0</v>
      </c>
      <c r="Q48" s="79">
        <f>IFERROR(VLOOKUP($G48,'Model Assumptions'!$C$94:$G$117,5,0)*Q19,0)</f>
        <v>0</v>
      </c>
      <c r="R48" s="79">
        <f>IFERROR(VLOOKUP($G48,'Model Assumptions'!$C$94:$G$117,5,0)*R19,0)</f>
        <v>0</v>
      </c>
      <c r="S48" s="79">
        <f>IFERROR(VLOOKUP($G48,'Model Assumptions'!$C$94:$G$117,5,0)*S19,0)</f>
        <v>0</v>
      </c>
      <c r="T48" s="79">
        <f>IFERROR(VLOOKUP($G48,'Model Assumptions'!$C$94:$G$117,5,0)*T19,0)</f>
        <v>0</v>
      </c>
      <c r="U48" s="79">
        <f>IFERROR(VLOOKUP($G48,'Model Assumptions'!$C$94:$G$117,5,0)*U19,0)</f>
        <v>0</v>
      </c>
      <c r="V48" s="79">
        <f>IFERROR(VLOOKUP($G48,'Model Assumptions'!$C$94:$G$117,5,0)*V19,0)</f>
        <v>0</v>
      </c>
      <c r="W48" s="79">
        <f>IFERROR(VLOOKUP($G48,'Model Assumptions'!$C$94:$G$117,5,0)*W19,0)</f>
        <v>0</v>
      </c>
      <c r="X48" s="79">
        <f>IFERROR(VLOOKUP($G48,'Model Assumptions'!$C$94:$G$117,5,0)*X19,0)</f>
        <v>0</v>
      </c>
      <c r="Y48" s="79">
        <f>IFERROR(VLOOKUP($G48,'Model Assumptions'!$C$94:$G$117,5,0)*Y19,0)</f>
        <v>0</v>
      </c>
      <c r="Z48" s="79">
        <f>IFERROR(VLOOKUP($G48,'Model Assumptions'!$C$94:$G$117,5,0)*Z19,0)</f>
        <v>0</v>
      </c>
      <c r="AA48" s="79">
        <f>IFERROR(VLOOKUP($G48,'Model Assumptions'!$C$94:$G$117,5,0)*AA19,0)</f>
        <v>0</v>
      </c>
      <c r="AB48" s="79">
        <f>IFERROR(VLOOKUP($G48,'Model Assumptions'!$C$94:$G$117,5,0)*AB19,0)</f>
        <v>0</v>
      </c>
      <c r="AC48" s="79">
        <f>IFERROR(VLOOKUP($G48,'Model Assumptions'!$C$94:$G$117,5,0)*AC19,0)</f>
        <v>0</v>
      </c>
      <c r="AD48" s="79">
        <f>IFERROR(VLOOKUP($G48,'Model Assumptions'!$C$94:$G$117,5,0)*AD19,0)</f>
        <v>0</v>
      </c>
      <c r="AE48" s="79">
        <f>IFERROR(VLOOKUP($G48,'Model Assumptions'!$C$94:$G$117,5,0)*AE19,0)</f>
        <v>0</v>
      </c>
      <c r="AF48" s="79">
        <f>IFERROR(VLOOKUP($G48,'Model Assumptions'!$C$94:$G$117,5,0)*AF19,0)</f>
        <v>0</v>
      </c>
      <c r="AG48" s="79">
        <f>IFERROR(VLOOKUP($G48,'Model Assumptions'!$C$94:$G$117,5,0)*AG19,0)</f>
        <v>0</v>
      </c>
      <c r="AH48" s="79">
        <f>IFERROR(VLOOKUP($G48,'Model Assumptions'!$C$94:$G$117,5,0)*AH19,0)</f>
        <v>0</v>
      </c>
      <c r="AI48" s="79">
        <f>IFERROR(VLOOKUP($G48,'Model Assumptions'!$C$94:$G$117,5,0)*AI19,0)</f>
        <v>0</v>
      </c>
      <c r="AJ48" s="79">
        <f>IFERROR(VLOOKUP($G48,'Model Assumptions'!$C$94:$G$117,5,0)*AJ19,0)</f>
        <v>0</v>
      </c>
      <c r="AK48" s="79">
        <f>IFERROR(VLOOKUP($G48,'Model Assumptions'!$C$94:$G$117,5,0)*AK19,0)</f>
        <v>0</v>
      </c>
      <c r="AL48" s="79">
        <f>IFERROR(VLOOKUP($G48,'Model Assumptions'!$C$94:$G$117,5,0)*AL19,0)</f>
        <v>0</v>
      </c>
      <c r="AM48" s="79">
        <f>IFERROR(VLOOKUP($G48,'Model Assumptions'!$C$94:$G$117,5,0)*AM19,0)</f>
        <v>0</v>
      </c>
      <c r="AN48" s="79">
        <f>IFERROR(VLOOKUP($G48,'Model Assumptions'!$C$94:$G$117,5,0)*AN19,0)</f>
        <v>0</v>
      </c>
      <c r="AO48" s="79">
        <f>IFERROR(VLOOKUP($G48,'Model Assumptions'!$C$94:$G$117,5,0)*AO19,0)</f>
        <v>0</v>
      </c>
      <c r="AP48" s="79">
        <f>IFERROR(VLOOKUP($G48,'Model Assumptions'!$C$94:$G$117,5,0)*AP19,0)</f>
        <v>0</v>
      </c>
      <c r="AQ48" s="79">
        <f>IFERROR(VLOOKUP($G48,'Model Assumptions'!$C$94:$G$117,5,0)*AQ19,0)</f>
        <v>0</v>
      </c>
      <c r="AR48" s="79">
        <f>IFERROR(VLOOKUP($G48,'Model Assumptions'!$C$94:$G$117,5,0)*AR19,0)</f>
        <v>0</v>
      </c>
    </row>
    <row r="49" spans="2:44" x14ac:dyDescent="0.25">
      <c r="B49" s="229"/>
      <c r="C49" s="230"/>
      <c r="D49" s="231"/>
      <c r="E49" s="62"/>
      <c r="F49" s="70">
        <f>IFERROR(VLOOKUP(G49,'Model Assumptions'!$C$95:$D$117,2,0),"-")</f>
        <v>0</v>
      </c>
      <c r="G49" s="42" t="str">
        <f>'Model Assumptions'!C103</f>
        <v>....</v>
      </c>
      <c r="H49" s="2"/>
      <c r="I49" s="79">
        <f>IFERROR(VLOOKUP($G49,'Model Assumptions'!$C$94:$G$117,5,0)*I20,0)</f>
        <v>0</v>
      </c>
      <c r="J49" s="79">
        <f>IFERROR(VLOOKUP($G49,'Model Assumptions'!$C$94:$G$117,5,0)*J20,0)</f>
        <v>0</v>
      </c>
      <c r="K49" s="79">
        <f>IFERROR(VLOOKUP($G49,'Model Assumptions'!$C$94:$G$117,5,0)*K20,0)</f>
        <v>0</v>
      </c>
      <c r="L49" s="79">
        <f>IFERROR(VLOOKUP($G49,'Model Assumptions'!$C$94:$G$117,5,0)*L20,0)</f>
        <v>0</v>
      </c>
      <c r="M49" s="79">
        <f>IFERROR(VLOOKUP($G49,'Model Assumptions'!$C$94:$G$117,5,0)*M20,0)</f>
        <v>0</v>
      </c>
      <c r="N49" s="79">
        <f>IFERROR(VLOOKUP($G49,'Model Assumptions'!$C$94:$G$117,5,0)*N20,0)</f>
        <v>0</v>
      </c>
      <c r="O49" s="79">
        <f>IFERROR(VLOOKUP($G49,'Model Assumptions'!$C$94:$G$117,5,0)*O20,0)</f>
        <v>0</v>
      </c>
      <c r="P49" s="79">
        <f>IFERROR(VLOOKUP($G49,'Model Assumptions'!$C$94:$G$117,5,0)*P20,0)</f>
        <v>0</v>
      </c>
      <c r="Q49" s="79">
        <f>IFERROR(VLOOKUP($G49,'Model Assumptions'!$C$94:$G$117,5,0)*Q20,0)</f>
        <v>0</v>
      </c>
      <c r="R49" s="79">
        <f>IFERROR(VLOOKUP($G49,'Model Assumptions'!$C$94:$G$117,5,0)*R20,0)</f>
        <v>0</v>
      </c>
      <c r="S49" s="79">
        <f>IFERROR(VLOOKUP($G49,'Model Assumptions'!$C$94:$G$117,5,0)*S20,0)</f>
        <v>0</v>
      </c>
      <c r="T49" s="79">
        <f>IFERROR(VLOOKUP($G49,'Model Assumptions'!$C$94:$G$117,5,0)*T20,0)</f>
        <v>0</v>
      </c>
      <c r="U49" s="79">
        <f>IFERROR(VLOOKUP($G49,'Model Assumptions'!$C$94:$G$117,5,0)*U20,0)</f>
        <v>0</v>
      </c>
      <c r="V49" s="79">
        <f>IFERROR(VLOOKUP($G49,'Model Assumptions'!$C$94:$G$117,5,0)*V20,0)</f>
        <v>0</v>
      </c>
      <c r="W49" s="79">
        <f>IFERROR(VLOOKUP($G49,'Model Assumptions'!$C$94:$G$117,5,0)*W20,0)</f>
        <v>0</v>
      </c>
      <c r="X49" s="79">
        <f>IFERROR(VLOOKUP($G49,'Model Assumptions'!$C$94:$G$117,5,0)*X20,0)</f>
        <v>0</v>
      </c>
      <c r="Y49" s="79">
        <f>IFERROR(VLOOKUP($G49,'Model Assumptions'!$C$94:$G$117,5,0)*Y20,0)</f>
        <v>0</v>
      </c>
      <c r="Z49" s="79">
        <f>IFERROR(VLOOKUP($G49,'Model Assumptions'!$C$94:$G$117,5,0)*Z20,0)</f>
        <v>0</v>
      </c>
      <c r="AA49" s="79">
        <f>IFERROR(VLOOKUP($G49,'Model Assumptions'!$C$94:$G$117,5,0)*AA20,0)</f>
        <v>0</v>
      </c>
      <c r="AB49" s="79">
        <f>IFERROR(VLOOKUP($G49,'Model Assumptions'!$C$94:$G$117,5,0)*AB20,0)</f>
        <v>0</v>
      </c>
      <c r="AC49" s="79">
        <f>IFERROR(VLOOKUP($G49,'Model Assumptions'!$C$94:$G$117,5,0)*AC20,0)</f>
        <v>0</v>
      </c>
      <c r="AD49" s="79">
        <f>IFERROR(VLOOKUP($G49,'Model Assumptions'!$C$94:$G$117,5,0)*AD20,0)</f>
        <v>0</v>
      </c>
      <c r="AE49" s="79">
        <f>IFERROR(VLOOKUP($G49,'Model Assumptions'!$C$94:$G$117,5,0)*AE20,0)</f>
        <v>0</v>
      </c>
      <c r="AF49" s="79">
        <f>IFERROR(VLOOKUP($G49,'Model Assumptions'!$C$94:$G$117,5,0)*AF20,0)</f>
        <v>0</v>
      </c>
      <c r="AG49" s="79">
        <f>IFERROR(VLOOKUP($G49,'Model Assumptions'!$C$94:$G$117,5,0)*AG20,0)</f>
        <v>0</v>
      </c>
      <c r="AH49" s="79">
        <f>IFERROR(VLOOKUP($G49,'Model Assumptions'!$C$94:$G$117,5,0)*AH20,0)</f>
        <v>0</v>
      </c>
      <c r="AI49" s="79">
        <f>IFERROR(VLOOKUP($G49,'Model Assumptions'!$C$94:$G$117,5,0)*AI20,0)</f>
        <v>0</v>
      </c>
      <c r="AJ49" s="79">
        <f>IFERROR(VLOOKUP($G49,'Model Assumptions'!$C$94:$G$117,5,0)*AJ20,0)</f>
        <v>0</v>
      </c>
      <c r="AK49" s="79">
        <f>IFERROR(VLOOKUP($G49,'Model Assumptions'!$C$94:$G$117,5,0)*AK20,0)</f>
        <v>0</v>
      </c>
      <c r="AL49" s="79">
        <f>IFERROR(VLOOKUP($G49,'Model Assumptions'!$C$94:$G$117,5,0)*AL20,0)</f>
        <v>0</v>
      </c>
      <c r="AM49" s="79">
        <f>IFERROR(VLOOKUP($G49,'Model Assumptions'!$C$94:$G$117,5,0)*AM20,0)</f>
        <v>0</v>
      </c>
      <c r="AN49" s="79">
        <f>IFERROR(VLOOKUP($G49,'Model Assumptions'!$C$94:$G$117,5,0)*AN20,0)</f>
        <v>0</v>
      </c>
      <c r="AO49" s="79">
        <f>IFERROR(VLOOKUP($G49,'Model Assumptions'!$C$94:$G$117,5,0)*AO20,0)</f>
        <v>0</v>
      </c>
      <c r="AP49" s="79">
        <f>IFERROR(VLOOKUP($G49,'Model Assumptions'!$C$94:$G$117,5,0)*AP20,0)</f>
        <v>0</v>
      </c>
      <c r="AQ49" s="79">
        <f>IFERROR(VLOOKUP($G49,'Model Assumptions'!$C$94:$G$117,5,0)*AQ20,0)</f>
        <v>0</v>
      </c>
      <c r="AR49" s="79">
        <f>IFERROR(VLOOKUP($G49,'Model Assumptions'!$C$94:$G$117,5,0)*AR20,0)</f>
        <v>0</v>
      </c>
    </row>
    <row r="50" spans="2:44" x14ac:dyDescent="0.25">
      <c r="B50" s="229"/>
      <c r="C50" s="230"/>
      <c r="D50" s="231"/>
      <c r="E50" s="62"/>
      <c r="F50" s="70">
        <f>IFERROR(VLOOKUP(G50,'Model Assumptions'!$C$95:$D$117,2,0),"-")</f>
        <v>0</v>
      </c>
      <c r="G50" s="42" t="str">
        <f>'Model Assumptions'!C104</f>
        <v>.......</v>
      </c>
      <c r="H50" s="2"/>
      <c r="I50" s="79">
        <f>IFERROR(VLOOKUP($G50,'Model Assumptions'!$C$94:$G$117,5,0)*I21,0)</f>
        <v>0</v>
      </c>
      <c r="J50" s="79">
        <f>IFERROR(VLOOKUP($G50,'Model Assumptions'!$C$94:$G$117,5,0)*J21,0)</f>
        <v>0</v>
      </c>
      <c r="K50" s="79">
        <f>IFERROR(VLOOKUP($G50,'Model Assumptions'!$C$94:$G$117,5,0)*K21,0)</f>
        <v>0</v>
      </c>
      <c r="L50" s="79">
        <f>IFERROR(VLOOKUP($G50,'Model Assumptions'!$C$94:$G$117,5,0)*L21,0)</f>
        <v>0</v>
      </c>
      <c r="M50" s="79">
        <f>IFERROR(VLOOKUP($G50,'Model Assumptions'!$C$94:$G$117,5,0)*M21,0)</f>
        <v>0</v>
      </c>
      <c r="N50" s="79">
        <f>IFERROR(VLOOKUP($G50,'Model Assumptions'!$C$94:$G$117,5,0)*N21,0)</f>
        <v>0</v>
      </c>
      <c r="O50" s="79">
        <f>IFERROR(VLOOKUP($G50,'Model Assumptions'!$C$94:$G$117,5,0)*O21,0)</f>
        <v>0</v>
      </c>
      <c r="P50" s="79">
        <f>IFERROR(VLOOKUP($G50,'Model Assumptions'!$C$94:$G$117,5,0)*P21,0)</f>
        <v>0</v>
      </c>
      <c r="Q50" s="79">
        <f>IFERROR(VLOOKUP($G50,'Model Assumptions'!$C$94:$G$117,5,0)*Q21,0)</f>
        <v>0</v>
      </c>
      <c r="R50" s="79">
        <f>IFERROR(VLOOKUP($G50,'Model Assumptions'!$C$94:$G$117,5,0)*R21,0)</f>
        <v>0</v>
      </c>
      <c r="S50" s="79">
        <f>IFERROR(VLOOKUP($G50,'Model Assumptions'!$C$94:$G$117,5,0)*S21,0)</f>
        <v>0</v>
      </c>
      <c r="T50" s="79">
        <f>IFERROR(VLOOKUP($G50,'Model Assumptions'!$C$94:$G$117,5,0)*T21,0)</f>
        <v>0</v>
      </c>
      <c r="U50" s="79">
        <f>IFERROR(VLOOKUP($G50,'Model Assumptions'!$C$94:$G$117,5,0)*U21,0)</f>
        <v>0</v>
      </c>
      <c r="V50" s="79">
        <f>IFERROR(VLOOKUP($G50,'Model Assumptions'!$C$94:$G$117,5,0)*V21,0)</f>
        <v>0</v>
      </c>
      <c r="W50" s="79">
        <f>IFERROR(VLOOKUP($G50,'Model Assumptions'!$C$94:$G$117,5,0)*W21,0)</f>
        <v>0</v>
      </c>
      <c r="X50" s="79">
        <f>IFERROR(VLOOKUP($G50,'Model Assumptions'!$C$94:$G$117,5,0)*X21,0)</f>
        <v>0</v>
      </c>
      <c r="Y50" s="79">
        <f>IFERROR(VLOOKUP($G50,'Model Assumptions'!$C$94:$G$117,5,0)*Y21,0)</f>
        <v>0</v>
      </c>
      <c r="Z50" s="79">
        <f>IFERROR(VLOOKUP($G50,'Model Assumptions'!$C$94:$G$117,5,0)*Z21,0)</f>
        <v>0</v>
      </c>
      <c r="AA50" s="79">
        <f>IFERROR(VLOOKUP($G50,'Model Assumptions'!$C$94:$G$117,5,0)*AA21,0)</f>
        <v>0</v>
      </c>
      <c r="AB50" s="79">
        <f>IFERROR(VLOOKUP($G50,'Model Assumptions'!$C$94:$G$117,5,0)*AB21,0)</f>
        <v>0</v>
      </c>
      <c r="AC50" s="79">
        <f>IFERROR(VLOOKUP($G50,'Model Assumptions'!$C$94:$G$117,5,0)*AC21,0)</f>
        <v>0</v>
      </c>
      <c r="AD50" s="79">
        <f>IFERROR(VLOOKUP($G50,'Model Assumptions'!$C$94:$G$117,5,0)*AD21,0)</f>
        <v>0</v>
      </c>
      <c r="AE50" s="79">
        <f>IFERROR(VLOOKUP($G50,'Model Assumptions'!$C$94:$G$117,5,0)*AE21,0)</f>
        <v>0</v>
      </c>
      <c r="AF50" s="79">
        <f>IFERROR(VLOOKUP($G50,'Model Assumptions'!$C$94:$G$117,5,0)*AF21,0)</f>
        <v>0</v>
      </c>
      <c r="AG50" s="79">
        <f>IFERROR(VLOOKUP($G50,'Model Assumptions'!$C$94:$G$117,5,0)*AG21,0)</f>
        <v>0</v>
      </c>
      <c r="AH50" s="79">
        <f>IFERROR(VLOOKUP($G50,'Model Assumptions'!$C$94:$G$117,5,0)*AH21,0)</f>
        <v>0</v>
      </c>
      <c r="AI50" s="79">
        <f>IFERROR(VLOOKUP($G50,'Model Assumptions'!$C$94:$G$117,5,0)*AI21,0)</f>
        <v>0</v>
      </c>
      <c r="AJ50" s="79">
        <f>IFERROR(VLOOKUP($G50,'Model Assumptions'!$C$94:$G$117,5,0)*AJ21,0)</f>
        <v>0</v>
      </c>
      <c r="AK50" s="79">
        <f>IFERROR(VLOOKUP($G50,'Model Assumptions'!$C$94:$G$117,5,0)*AK21,0)</f>
        <v>0</v>
      </c>
      <c r="AL50" s="79">
        <f>IFERROR(VLOOKUP($G50,'Model Assumptions'!$C$94:$G$117,5,0)*AL21,0)</f>
        <v>0</v>
      </c>
      <c r="AM50" s="79">
        <f>IFERROR(VLOOKUP($G50,'Model Assumptions'!$C$94:$G$117,5,0)*AM21,0)</f>
        <v>0</v>
      </c>
      <c r="AN50" s="79">
        <f>IFERROR(VLOOKUP($G50,'Model Assumptions'!$C$94:$G$117,5,0)*AN21,0)</f>
        <v>0</v>
      </c>
      <c r="AO50" s="79">
        <f>IFERROR(VLOOKUP($G50,'Model Assumptions'!$C$94:$G$117,5,0)*AO21,0)</f>
        <v>0</v>
      </c>
      <c r="AP50" s="79">
        <f>IFERROR(VLOOKUP($G50,'Model Assumptions'!$C$94:$G$117,5,0)*AP21,0)</f>
        <v>0</v>
      </c>
      <c r="AQ50" s="79">
        <f>IFERROR(VLOOKUP($G50,'Model Assumptions'!$C$94:$G$117,5,0)*AQ21,0)</f>
        <v>0</v>
      </c>
      <c r="AR50" s="79">
        <f>IFERROR(VLOOKUP($G50,'Model Assumptions'!$C$94:$G$117,5,0)*AR21,0)</f>
        <v>0</v>
      </c>
    </row>
    <row r="51" spans="2:44" x14ac:dyDescent="0.25">
      <c r="B51" s="229"/>
      <c r="C51" s="230"/>
      <c r="D51" s="231"/>
      <c r="E51" s="62"/>
      <c r="F51" s="70">
        <f>IFERROR(VLOOKUP(G51,'Model Assumptions'!$C$95:$D$117,2,0),"-")</f>
        <v>0</v>
      </c>
      <c r="G51" s="42" t="str">
        <f>'Model Assumptions'!C105</f>
        <v>.........</v>
      </c>
      <c r="H51" s="2"/>
      <c r="I51" s="79">
        <f>IFERROR(VLOOKUP($G51,'Model Assumptions'!$C$94:$G$117,5,0)*I22,0)</f>
        <v>0</v>
      </c>
      <c r="J51" s="79">
        <f>IFERROR(VLOOKUP($G51,'Model Assumptions'!$C$94:$G$117,5,0)*J22,0)</f>
        <v>0</v>
      </c>
      <c r="K51" s="79">
        <f>IFERROR(VLOOKUP($G51,'Model Assumptions'!$C$94:$G$117,5,0)*K22,0)</f>
        <v>0</v>
      </c>
      <c r="L51" s="79">
        <f>IFERROR(VLOOKUP($G51,'Model Assumptions'!$C$94:$G$117,5,0)*L22,0)</f>
        <v>0</v>
      </c>
      <c r="M51" s="79">
        <f>IFERROR(VLOOKUP($G51,'Model Assumptions'!$C$94:$G$117,5,0)*M22,0)</f>
        <v>0</v>
      </c>
      <c r="N51" s="79">
        <f>IFERROR(VLOOKUP($G51,'Model Assumptions'!$C$94:$G$117,5,0)*N22,0)</f>
        <v>0</v>
      </c>
      <c r="O51" s="79">
        <f>IFERROR(VLOOKUP($G51,'Model Assumptions'!$C$94:$G$117,5,0)*O22,0)</f>
        <v>0</v>
      </c>
      <c r="P51" s="79">
        <f>IFERROR(VLOOKUP($G51,'Model Assumptions'!$C$94:$G$117,5,0)*P22,0)</f>
        <v>0</v>
      </c>
      <c r="Q51" s="79">
        <f>IFERROR(VLOOKUP($G51,'Model Assumptions'!$C$94:$G$117,5,0)*Q22,0)</f>
        <v>0</v>
      </c>
      <c r="R51" s="79">
        <f>IFERROR(VLOOKUP($G51,'Model Assumptions'!$C$94:$G$117,5,0)*R22,0)</f>
        <v>0</v>
      </c>
      <c r="S51" s="79">
        <f>IFERROR(VLOOKUP($G51,'Model Assumptions'!$C$94:$G$117,5,0)*S22,0)</f>
        <v>0</v>
      </c>
      <c r="T51" s="79">
        <f>IFERROR(VLOOKUP($G51,'Model Assumptions'!$C$94:$G$117,5,0)*T22,0)</f>
        <v>0</v>
      </c>
      <c r="U51" s="79">
        <f>IFERROR(VLOOKUP($G51,'Model Assumptions'!$C$94:$G$117,5,0)*U22,0)</f>
        <v>0</v>
      </c>
      <c r="V51" s="79">
        <f>IFERROR(VLOOKUP($G51,'Model Assumptions'!$C$94:$G$117,5,0)*V22,0)</f>
        <v>0</v>
      </c>
      <c r="W51" s="79">
        <f>IFERROR(VLOOKUP($G51,'Model Assumptions'!$C$94:$G$117,5,0)*W22,0)</f>
        <v>0</v>
      </c>
      <c r="X51" s="79">
        <f>IFERROR(VLOOKUP($G51,'Model Assumptions'!$C$94:$G$117,5,0)*X22,0)</f>
        <v>0</v>
      </c>
      <c r="Y51" s="79">
        <f>IFERROR(VLOOKUP($G51,'Model Assumptions'!$C$94:$G$117,5,0)*Y22,0)</f>
        <v>0</v>
      </c>
      <c r="Z51" s="79">
        <f>IFERROR(VLOOKUP($G51,'Model Assumptions'!$C$94:$G$117,5,0)*Z22,0)</f>
        <v>0</v>
      </c>
      <c r="AA51" s="79">
        <f>IFERROR(VLOOKUP($G51,'Model Assumptions'!$C$94:$G$117,5,0)*AA22,0)</f>
        <v>0</v>
      </c>
      <c r="AB51" s="79">
        <f>IFERROR(VLOOKUP($G51,'Model Assumptions'!$C$94:$G$117,5,0)*AB22,0)</f>
        <v>0</v>
      </c>
      <c r="AC51" s="79">
        <f>IFERROR(VLOOKUP($G51,'Model Assumptions'!$C$94:$G$117,5,0)*AC22,0)</f>
        <v>0</v>
      </c>
      <c r="AD51" s="79">
        <f>IFERROR(VLOOKUP($G51,'Model Assumptions'!$C$94:$G$117,5,0)*AD22,0)</f>
        <v>0</v>
      </c>
      <c r="AE51" s="79">
        <f>IFERROR(VLOOKUP($G51,'Model Assumptions'!$C$94:$G$117,5,0)*AE22,0)</f>
        <v>0</v>
      </c>
      <c r="AF51" s="79">
        <f>IFERROR(VLOOKUP($G51,'Model Assumptions'!$C$94:$G$117,5,0)*AF22,0)</f>
        <v>0</v>
      </c>
      <c r="AG51" s="79">
        <f>IFERROR(VLOOKUP($G51,'Model Assumptions'!$C$94:$G$117,5,0)*AG22,0)</f>
        <v>0</v>
      </c>
      <c r="AH51" s="79">
        <f>IFERROR(VLOOKUP($G51,'Model Assumptions'!$C$94:$G$117,5,0)*AH22,0)</f>
        <v>0</v>
      </c>
      <c r="AI51" s="79">
        <f>IFERROR(VLOOKUP($G51,'Model Assumptions'!$C$94:$G$117,5,0)*AI22,0)</f>
        <v>0</v>
      </c>
      <c r="AJ51" s="79">
        <f>IFERROR(VLOOKUP($G51,'Model Assumptions'!$C$94:$G$117,5,0)*AJ22,0)</f>
        <v>0</v>
      </c>
      <c r="AK51" s="79">
        <f>IFERROR(VLOOKUP($G51,'Model Assumptions'!$C$94:$G$117,5,0)*AK22,0)</f>
        <v>0</v>
      </c>
      <c r="AL51" s="79">
        <f>IFERROR(VLOOKUP($G51,'Model Assumptions'!$C$94:$G$117,5,0)*AL22,0)</f>
        <v>0</v>
      </c>
      <c r="AM51" s="79">
        <f>IFERROR(VLOOKUP($G51,'Model Assumptions'!$C$94:$G$117,5,0)*AM22,0)</f>
        <v>0</v>
      </c>
      <c r="AN51" s="79">
        <f>IFERROR(VLOOKUP($G51,'Model Assumptions'!$C$94:$G$117,5,0)*AN22,0)</f>
        <v>0</v>
      </c>
      <c r="AO51" s="79">
        <f>IFERROR(VLOOKUP($G51,'Model Assumptions'!$C$94:$G$117,5,0)*AO22,0)</f>
        <v>0</v>
      </c>
      <c r="AP51" s="79">
        <f>IFERROR(VLOOKUP($G51,'Model Assumptions'!$C$94:$G$117,5,0)*AP22,0)</f>
        <v>0</v>
      </c>
      <c r="AQ51" s="79">
        <f>IFERROR(VLOOKUP($G51,'Model Assumptions'!$C$94:$G$117,5,0)*AQ22,0)</f>
        <v>0</v>
      </c>
      <c r="AR51" s="79">
        <f>IFERROR(VLOOKUP($G51,'Model Assumptions'!$C$94:$G$117,5,0)*AR22,0)</f>
        <v>0</v>
      </c>
    </row>
    <row r="52" spans="2:44" x14ac:dyDescent="0.25">
      <c r="B52" s="229"/>
      <c r="C52" s="230"/>
      <c r="D52" s="231"/>
      <c r="E52" s="62"/>
      <c r="F52" s="70" t="str">
        <f>IFERROR(VLOOKUP(G52,'Model Assumptions'!$C$95:$D$117,2,0),"-")</f>
        <v>-</v>
      </c>
      <c r="G52" s="42">
        <f>'Model Assumptions'!C106</f>
        <v>0</v>
      </c>
      <c r="H52" s="2"/>
      <c r="I52" s="79">
        <f>IFERROR(VLOOKUP($G52,'Model Assumptions'!$C$94:$G$117,5,0)*I23,0)</f>
        <v>0</v>
      </c>
      <c r="J52" s="79">
        <f>IFERROR(VLOOKUP($G52,'Model Assumptions'!$C$94:$G$117,5,0)*J23,0)</f>
        <v>0</v>
      </c>
      <c r="K52" s="79">
        <f>IFERROR(VLOOKUP($G52,'Model Assumptions'!$C$94:$G$117,5,0)*K23,0)</f>
        <v>0</v>
      </c>
      <c r="L52" s="79">
        <f>IFERROR(VLOOKUP($G52,'Model Assumptions'!$C$94:$G$117,5,0)*L23,0)</f>
        <v>0</v>
      </c>
      <c r="M52" s="79">
        <f>IFERROR(VLOOKUP($G52,'Model Assumptions'!$C$94:$G$117,5,0)*M23,0)</f>
        <v>0</v>
      </c>
      <c r="N52" s="79">
        <f>IFERROR(VLOOKUP($G52,'Model Assumptions'!$C$94:$G$117,5,0)*N23,0)</f>
        <v>0</v>
      </c>
      <c r="O52" s="79">
        <f>IFERROR(VLOOKUP($G52,'Model Assumptions'!$C$94:$G$117,5,0)*O23,0)</f>
        <v>0</v>
      </c>
      <c r="P52" s="79">
        <f>IFERROR(VLOOKUP($G52,'Model Assumptions'!$C$94:$G$117,5,0)*P23,0)</f>
        <v>0</v>
      </c>
      <c r="Q52" s="79">
        <f>IFERROR(VLOOKUP($G52,'Model Assumptions'!$C$94:$G$117,5,0)*Q23,0)</f>
        <v>0</v>
      </c>
      <c r="R52" s="79">
        <f>IFERROR(VLOOKUP($G52,'Model Assumptions'!$C$94:$G$117,5,0)*R23,0)</f>
        <v>0</v>
      </c>
      <c r="S52" s="79">
        <f>IFERROR(VLOOKUP($G52,'Model Assumptions'!$C$94:$G$117,5,0)*S23,0)</f>
        <v>0</v>
      </c>
      <c r="T52" s="79">
        <f>IFERROR(VLOOKUP($G52,'Model Assumptions'!$C$94:$G$117,5,0)*T23,0)</f>
        <v>0</v>
      </c>
      <c r="U52" s="79">
        <f>IFERROR(VLOOKUP($G52,'Model Assumptions'!$C$94:$G$117,5,0)*U23,0)</f>
        <v>0</v>
      </c>
      <c r="V52" s="79">
        <f>IFERROR(VLOOKUP($G52,'Model Assumptions'!$C$94:$G$117,5,0)*V23,0)</f>
        <v>0</v>
      </c>
      <c r="W52" s="79">
        <f>IFERROR(VLOOKUP($G52,'Model Assumptions'!$C$94:$G$117,5,0)*W23,0)</f>
        <v>0</v>
      </c>
      <c r="X52" s="79">
        <f>IFERROR(VLOOKUP($G52,'Model Assumptions'!$C$94:$G$117,5,0)*X23,0)</f>
        <v>0</v>
      </c>
      <c r="Y52" s="79">
        <f>IFERROR(VLOOKUP($G52,'Model Assumptions'!$C$94:$G$117,5,0)*Y23,0)</f>
        <v>0</v>
      </c>
      <c r="Z52" s="79">
        <f>IFERROR(VLOOKUP($G52,'Model Assumptions'!$C$94:$G$117,5,0)*Z23,0)</f>
        <v>0</v>
      </c>
      <c r="AA52" s="79">
        <f>IFERROR(VLOOKUP($G52,'Model Assumptions'!$C$94:$G$117,5,0)*AA23,0)</f>
        <v>0</v>
      </c>
      <c r="AB52" s="79">
        <f>IFERROR(VLOOKUP($G52,'Model Assumptions'!$C$94:$G$117,5,0)*AB23,0)</f>
        <v>0</v>
      </c>
      <c r="AC52" s="79">
        <f>IFERROR(VLOOKUP($G52,'Model Assumptions'!$C$94:$G$117,5,0)*AC23,0)</f>
        <v>0</v>
      </c>
      <c r="AD52" s="79">
        <f>IFERROR(VLOOKUP($G52,'Model Assumptions'!$C$94:$G$117,5,0)*AD23,0)</f>
        <v>0</v>
      </c>
      <c r="AE52" s="79">
        <f>IFERROR(VLOOKUP($G52,'Model Assumptions'!$C$94:$G$117,5,0)*AE23,0)</f>
        <v>0</v>
      </c>
      <c r="AF52" s="79">
        <f>IFERROR(VLOOKUP($G52,'Model Assumptions'!$C$94:$G$117,5,0)*AF23,0)</f>
        <v>0</v>
      </c>
      <c r="AG52" s="79">
        <f>IFERROR(VLOOKUP($G52,'Model Assumptions'!$C$94:$G$117,5,0)*AG23,0)</f>
        <v>0</v>
      </c>
      <c r="AH52" s="79">
        <f>IFERROR(VLOOKUP($G52,'Model Assumptions'!$C$94:$G$117,5,0)*AH23,0)</f>
        <v>0</v>
      </c>
      <c r="AI52" s="79">
        <f>IFERROR(VLOOKUP($G52,'Model Assumptions'!$C$94:$G$117,5,0)*AI23,0)</f>
        <v>0</v>
      </c>
      <c r="AJ52" s="79">
        <f>IFERROR(VLOOKUP($G52,'Model Assumptions'!$C$94:$G$117,5,0)*AJ23,0)</f>
        <v>0</v>
      </c>
      <c r="AK52" s="79">
        <f>IFERROR(VLOOKUP($G52,'Model Assumptions'!$C$94:$G$117,5,0)*AK23,0)</f>
        <v>0</v>
      </c>
      <c r="AL52" s="79">
        <f>IFERROR(VLOOKUP($G52,'Model Assumptions'!$C$94:$G$117,5,0)*AL23,0)</f>
        <v>0</v>
      </c>
      <c r="AM52" s="79">
        <f>IFERROR(VLOOKUP($G52,'Model Assumptions'!$C$94:$G$117,5,0)*AM23,0)</f>
        <v>0</v>
      </c>
      <c r="AN52" s="79">
        <f>IFERROR(VLOOKUP($G52,'Model Assumptions'!$C$94:$G$117,5,0)*AN23,0)</f>
        <v>0</v>
      </c>
      <c r="AO52" s="79">
        <f>IFERROR(VLOOKUP($G52,'Model Assumptions'!$C$94:$G$117,5,0)*AO23,0)</f>
        <v>0</v>
      </c>
      <c r="AP52" s="79">
        <f>IFERROR(VLOOKUP($G52,'Model Assumptions'!$C$94:$G$117,5,0)*AP23,0)</f>
        <v>0</v>
      </c>
      <c r="AQ52" s="79">
        <f>IFERROR(VLOOKUP($G52,'Model Assumptions'!$C$94:$G$117,5,0)*AQ23,0)</f>
        <v>0</v>
      </c>
      <c r="AR52" s="79">
        <f>IFERROR(VLOOKUP($G52,'Model Assumptions'!$C$94:$G$117,5,0)*AR23,0)</f>
        <v>0</v>
      </c>
    </row>
    <row r="53" spans="2:44" x14ac:dyDescent="0.25">
      <c r="B53" s="229"/>
      <c r="C53" s="230"/>
      <c r="D53" s="231"/>
      <c r="E53" s="62"/>
      <c r="F53" s="70" t="str">
        <f>IFERROR(VLOOKUP(G53,'Model Assumptions'!$C$95:$D$117,2,0),"-")</f>
        <v>-</v>
      </c>
      <c r="G53" s="42">
        <f>'Model Assumptions'!C107</f>
        <v>0</v>
      </c>
      <c r="H53" s="2"/>
      <c r="I53" s="79">
        <f>IFERROR(VLOOKUP($G53,'Model Assumptions'!$C$94:$G$117,5,0)*I24,0)</f>
        <v>0</v>
      </c>
      <c r="J53" s="79">
        <f>IFERROR(VLOOKUP($G53,'Model Assumptions'!$C$94:$G$117,5,0)*J24,0)</f>
        <v>0</v>
      </c>
      <c r="K53" s="79">
        <f>IFERROR(VLOOKUP($G53,'Model Assumptions'!$C$94:$G$117,5,0)*K24,0)</f>
        <v>0</v>
      </c>
      <c r="L53" s="79">
        <f>IFERROR(VLOOKUP($G53,'Model Assumptions'!$C$94:$G$117,5,0)*L24,0)</f>
        <v>0</v>
      </c>
      <c r="M53" s="79">
        <f>IFERROR(VLOOKUP($G53,'Model Assumptions'!$C$94:$G$117,5,0)*M24,0)</f>
        <v>0</v>
      </c>
      <c r="N53" s="79">
        <f>IFERROR(VLOOKUP($G53,'Model Assumptions'!$C$94:$G$117,5,0)*N24,0)</f>
        <v>0</v>
      </c>
      <c r="O53" s="79">
        <f>IFERROR(VLOOKUP($G53,'Model Assumptions'!$C$94:$G$117,5,0)*O24,0)</f>
        <v>0</v>
      </c>
      <c r="P53" s="79">
        <f>IFERROR(VLOOKUP($G53,'Model Assumptions'!$C$94:$G$117,5,0)*P24,0)</f>
        <v>0</v>
      </c>
      <c r="Q53" s="79">
        <f>IFERROR(VLOOKUP($G53,'Model Assumptions'!$C$94:$G$117,5,0)*Q24,0)</f>
        <v>0</v>
      </c>
      <c r="R53" s="79">
        <f>IFERROR(VLOOKUP($G53,'Model Assumptions'!$C$94:$G$117,5,0)*R24,0)</f>
        <v>0</v>
      </c>
      <c r="S53" s="79">
        <f>IFERROR(VLOOKUP($G53,'Model Assumptions'!$C$94:$G$117,5,0)*S24,0)</f>
        <v>0</v>
      </c>
      <c r="T53" s="79">
        <f>IFERROR(VLOOKUP($G53,'Model Assumptions'!$C$94:$G$117,5,0)*T24,0)</f>
        <v>0</v>
      </c>
      <c r="U53" s="79">
        <f>IFERROR(VLOOKUP($G53,'Model Assumptions'!$C$94:$G$117,5,0)*U24,0)</f>
        <v>0</v>
      </c>
      <c r="V53" s="79">
        <f>IFERROR(VLOOKUP($G53,'Model Assumptions'!$C$94:$G$117,5,0)*V24,0)</f>
        <v>0</v>
      </c>
      <c r="W53" s="79">
        <f>IFERROR(VLOOKUP($G53,'Model Assumptions'!$C$94:$G$117,5,0)*W24,0)</f>
        <v>0</v>
      </c>
      <c r="X53" s="79">
        <f>IFERROR(VLOOKUP($G53,'Model Assumptions'!$C$94:$G$117,5,0)*X24,0)</f>
        <v>0</v>
      </c>
      <c r="Y53" s="79">
        <f>IFERROR(VLOOKUP($G53,'Model Assumptions'!$C$94:$G$117,5,0)*Y24,0)</f>
        <v>0</v>
      </c>
      <c r="Z53" s="79">
        <f>IFERROR(VLOOKUP($G53,'Model Assumptions'!$C$94:$G$117,5,0)*Z24,0)</f>
        <v>0</v>
      </c>
      <c r="AA53" s="79">
        <f>IFERROR(VLOOKUP($G53,'Model Assumptions'!$C$94:$G$117,5,0)*AA24,0)</f>
        <v>0</v>
      </c>
      <c r="AB53" s="79">
        <f>IFERROR(VLOOKUP($G53,'Model Assumptions'!$C$94:$G$117,5,0)*AB24,0)</f>
        <v>0</v>
      </c>
      <c r="AC53" s="79">
        <f>IFERROR(VLOOKUP($G53,'Model Assumptions'!$C$94:$G$117,5,0)*AC24,0)</f>
        <v>0</v>
      </c>
      <c r="AD53" s="79">
        <f>IFERROR(VLOOKUP($G53,'Model Assumptions'!$C$94:$G$117,5,0)*AD24,0)</f>
        <v>0</v>
      </c>
      <c r="AE53" s="79">
        <f>IFERROR(VLOOKUP($G53,'Model Assumptions'!$C$94:$G$117,5,0)*AE24,0)</f>
        <v>0</v>
      </c>
      <c r="AF53" s="79">
        <f>IFERROR(VLOOKUP($G53,'Model Assumptions'!$C$94:$G$117,5,0)*AF24,0)</f>
        <v>0</v>
      </c>
      <c r="AG53" s="79">
        <f>IFERROR(VLOOKUP($G53,'Model Assumptions'!$C$94:$G$117,5,0)*AG24,0)</f>
        <v>0</v>
      </c>
      <c r="AH53" s="79">
        <f>IFERROR(VLOOKUP($G53,'Model Assumptions'!$C$94:$G$117,5,0)*AH24,0)</f>
        <v>0</v>
      </c>
      <c r="AI53" s="79">
        <f>IFERROR(VLOOKUP($G53,'Model Assumptions'!$C$94:$G$117,5,0)*AI24,0)</f>
        <v>0</v>
      </c>
      <c r="AJ53" s="79">
        <f>IFERROR(VLOOKUP($G53,'Model Assumptions'!$C$94:$G$117,5,0)*AJ24,0)</f>
        <v>0</v>
      </c>
      <c r="AK53" s="79">
        <f>IFERROR(VLOOKUP($G53,'Model Assumptions'!$C$94:$G$117,5,0)*AK24,0)</f>
        <v>0</v>
      </c>
      <c r="AL53" s="79">
        <f>IFERROR(VLOOKUP($G53,'Model Assumptions'!$C$94:$G$117,5,0)*AL24,0)</f>
        <v>0</v>
      </c>
      <c r="AM53" s="79">
        <f>IFERROR(VLOOKUP($G53,'Model Assumptions'!$C$94:$G$117,5,0)*AM24,0)</f>
        <v>0</v>
      </c>
      <c r="AN53" s="79">
        <f>IFERROR(VLOOKUP($G53,'Model Assumptions'!$C$94:$G$117,5,0)*AN24,0)</f>
        <v>0</v>
      </c>
      <c r="AO53" s="79">
        <f>IFERROR(VLOOKUP($G53,'Model Assumptions'!$C$94:$G$117,5,0)*AO24,0)</f>
        <v>0</v>
      </c>
      <c r="AP53" s="79">
        <f>IFERROR(VLOOKUP($G53,'Model Assumptions'!$C$94:$G$117,5,0)*AP24,0)</f>
        <v>0</v>
      </c>
      <c r="AQ53" s="79">
        <f>IFERROR(VLOOKUP($G53,'Model Assumptions'!$C$94:$G$117,5,0)*AQ24,0)</f>
        <v>0</v>
      </c>
      <c r="AR53" s="79">
        <f>IFERROR(VLOOKUP($G53,'Model Assumptions'!$C$94:$G$117,5,0)*AR24,0)</f>
        <v>0</v>
      </c>
    </row>
    <row r="54" spans="2:44" x14ac:dyDescent="0.25">
      <c r="B54" s="229"/>
      <c r="C54" s="230"/>
      <c r="D54" s="231"/>
      <c r="E54" s="62"/>
      <c r="F54" s="70" t="str">
        <f>IFERROR(VLOOKUP(G54,'Model Assumptions'!$C$95:$D$117,2,0),"-")</f>
        <v>-</v>
      </c>
      <c r="G54" s="42">
        <f>'Model Assumptions'!C108</f>
        <v>0</v>
      </c>
      <c r="H54" s="2"/>
      <c r="I54" s="79">
        <f>IFERROR(VLOOKUP($G54,'Model Assumptions'!$C$94:$G$117,5,0)*I25,0)</f>
        <v>0</v>
      </c>
      <c r="J54" s="79">
        <f>IFERROR(VLOOKUP($G54,'Model Assumptions'!$C$94:$G$117,5,0)*J25,0)</f>
        <v>0</v>
      </c>
      <c r="K54" s="79">
        <f>IFERROR(VLOOKUP($G54,'Model Assumptions'!$C$94:$G$117,5,0)*K25,0)</f>
        <v>0</v>
      </c>
      <c r="L54" s="79">
        <f>IFERROR(VLOOKUP($G54,'Model Assumptions'!$C$94:$G$117,5,0)*L25,0)</f>
        <v>0</v>
      </c>
      <c r="M54" s="79">
        <f>IFERROR(VLOOKUP($G54,'Model Assumptions'!$C$94:$G$117,5,0)*M25,0)</f>
        <v>0</v>
      </c>
      <c r="N54" s="79">
        <f>IFERROR(VLOOKUP($G54,'Model Assumptions'!$C$94:$G$117,5,0)*N25,0)</f>
        <v>0</v>
      </c>
      <c r="O54" s="79">
        <f>IFERROR(VLOOKUP($G54,'Model Assumptions'!$C$94:$G$117,5,0)*O25,0)</f>
        <v>0</v>
      </c>
      <c r="P54" s="79">
        <f>IFERROR(VLOOKUP($G54,'Model Assumptions'!$C$94:$G$117,5,0)*P25,0)</f>
        <v>0</v>
      </c>
      <c r="Q54" s="79">
        <f>IFERROR(VLOOKUP($G54,'Model Assumptions'!$C$94:$G$117,5,0)*Q25,0)</f>
        <v>0</v>
      </c>
      <c r="R54" s="79">
        <f>IFERROR(VLOOKUP($G54,'Model Assumptions'!$C$94:$G$117,5,0)*R25,0)</f>
        <v>0</v>
      </c>
      <c r="S54" s="79">
        <f>IFERROR(VLOOKUP($G54,'Model Assumptions'!$C$94:$G$117,5,0)*S25,0)</f>
        <v>0</v>
      </c>
      <c r="T54" s="79">
        <f>IFERROR(VLOOKUP($G54,'Model Assumptions'!$C$94:$G$117,5,0)*T25,0)</f>
        <v>0</v>
      </c>
      <c r="U54" s="79">
        <f>IFERROR(VLOOKUP($G54,'Model Assumptions'!$C$94:$G$117,5,0)*U25,0)</f>
        <v>0</v>
      </c>
      <c r="V54" s="79">
        <f>IFERROR(VLOOKUP($G54,'Model Assumptions'!$C$94:$G$117,5,0)*V25,0)</f>
        <v>0</v>
      </c>
      <c r="W54" s="79">
        <f>IFERROR(VLOOKUP($G54,'Model Assumptions'!$C$94:$G$117,5,0)*W25,0)</f>
        <v>0</v>
      </c>
      <c r="X54" s="79">
        <f>IFERROR(VLOOKUP($G54,'Model Assumptions'!$C$94:$G$117,5,0)*X25,0)</f>
        <v>0</v>
      </c>
      <c r="Y54" s="79">
        <f>IFERROR(VLOOKUP($G54,'Model Assumptions'!$C$94:$G$117,5,0)*Y25,0)</f>
        <v>0</v>
      </c>
      <c r="Z54" s="79">
        <f>IFERROR(VLOOKUP($G54,'Model Assumptions'!$C$94:$G$117,5,0)*Z25,0)</f>
        <v>0</v>
      </c>
      <c r="AA54" s="79">
        <f>IFERROR(VLOOKUP($G54,'Model Assumptions'!$C$94:$G$117,5,0)*AA25,0)</f>
        <v>0</v>
      </c>
      <c r="AB54" s="79">
        <f>IFERROR(VLOOKUP($G54,'Model Assumptions'!$C$94:$G$117,5,0)*AB25,0)</f>
        <v>0</v>
      </c>
      <c r="AC54" s="79">
        <f>IFERROR(VLOOKUP($G54,'Model Assumptions'!$C$94:$G$117,5,0)*AC25,0)</f>
        <v>0</v>
      </c>
      <c r="AD54" s="79">
        <f>IFERROR(VLOOKUP($G54,'Model Assumptions'!$C$94:$G$117,5,0)*AD25,0)</f>
        <v>0</v>
      </c>
      <c r="AE54" s="79">
        <f>IFERROR(VLOOKUP($G54,'Model Assumptions'!$C$94:$G$117,5,0)*AE25,0)</f>
        <v>0</v>
      </c>
      <c r="AF54" s="79">
        <f>IFERROR(VLOOKUP($G54,'Model Assumptions'!$C$94:$G$117,5,0)*AF25,0)</f>
        <v>0</v>
      </c>
      <c r="AG54" s="79">
        <f>IFERROR(VLOOKUP($G54,'Model Assumptions'!$C$94:$G$117,5,0)*AG25,0)</f>
        <v>0</v>
      </c>
      <c r="AH54" s="79">
        <f>IFERROR(VLOOKUP($G54,'Model Assumptions'!$C$94:$G$117,5,0)*AH25,0)</f>
        <v>0</v>
      </c>
      <c r="AI54" s="79">
        <f>IFERROR(VLOOKUP($G54,'Model Assumptions'!$C$94:$G$117,5,0)*AI25,0)</f>
        <v>0</v>
      </c>
      <c r="AJ54" s="79">
        <f>IFERROR(VLOOKUP($G54,'Model Assumptions'!$C$94:$G$117,5,0)*AJ25,0)</f>
        <v>0</v>
      </c>
      <c r="AK54" s="79">
        <f>IFERROR(VLOOKUP($G54,'Model Assumptions'!$C$94:$G$117,5,0)*AK25,0)</f>
        <v>0</v>
      </c>
      <c r="AL54" s="79">
        <f>IFERROR(VLOOKUP($G54,'Model Assumptions'!$C$94:$G$117,5,0)*AL25,0)</f>
        <v>0</v>
      </c>
      <c r="AM54" s="79">
        <f>IFERROR(VLOOKUP($G54,'Model Assumptions'!$C$94:$G$117,5,0)*AM25,0)</f>
        <v>0</v>
      </c>
      <c r="AN54" s="79">
        <f>IFERROR(VLOOKUP($G54,'Model Assumptions'!$C$94:$G$117,5,0)*AN25,0)</f>
        <v>0</v>
      </c>
      <c r="AO54" s="79">
        <f>IFERROR(VLOOKUP($G54,'Model Assumptions'!$C$94:$G$117,5,0)*AO25,0)</f>
        <v>0</v>
      </c>
      <c r="AP54" s="79">
        <f>IFERROR(VLOOKUP($G54,'Model Assumptions'!$C$94:$G$117,5,0)*AP25,0)</f>
        <v>0</v>
      </c>
      <c r="AQ54" s="79">
        <f>IFERROR(VLOOKUP($G54,'Model Assumptions'!$C$94:$G$117,5,0)*AQ25,0)</f>
        <v>0</v>
      </c>
      <c r="AR54" s="79">
        <f>IFERROR(VLOOKUP($G54,'Model Assumptions'!$C$94:$G$117,5,0)*AR25,0)</f>
        <v>0</v>
      </c>
    </row>
    <row r="55" spans="2:44" x14ac:dyDescent="0.25">
      <c r="B55" s="229"/>
      <c r="C55" s="230"/>
      <c r="D55" s="231"/>
      <c r="E55" s="62"/>
      <c r="F55" s="70" t="str">
        <f>IFERROR(VLOOKUP(G55,'Model Assumptions'!$C$95:$D$117,2,0),"-")</f>
        <v>-</v>
      </c>
      <c r="G55" s="42">
        <f>'Model Assumptions'!C109</f>
        <v>0</v>
      </c>
      <c r="H55" s="2"/>
      <c r="I55" s="79">
        <f>IFERROR(VLOOKUP($G55,'Model Assumptions'!$C$94:$G$117,5,0)*I26,0)</f>
        <v>0</v>
      </c>
      <c r="J55" s="79">
        <f>IFERROR(VLOOKUP($G55,'Model Assumptions'!$C$94:$G$117,5,0)*J26,0)</f>
        <v>0</v>
      </c>
      <c r="K55" s="79">
        <f>IFERROR(VLOOKUP($G55,'Model Assumptions'!$C$94:$G$117,5,0)*K26,0)</f>
        <v>0</v>
      </c>
      <c r="L55" s="79">
        <f>IFERROR(VLOOKUP($G55,'Model Assumptions'!$C$94:$G$117,5,0)*L26,0)</f>
        <v>0</v>
      </c>
      <c r="M55" s="79">
        <f>IFERROR(VLOOKUP($G55,'Model Assumptions'!$C$94:$G$117,5,0)*M26,0)</f>
        <v>0</v>
      </c>
      <c r="N55" s="79">
        <f>IFERROR(VLOOKUP($G55,'Model Assumptions'!$C$94:$G$117,5,0)*N26,0)</f>
        <v>0</v>
      </c>
      <c r="O55" s="79">
        <f>IFERROR(VLOOKUP($G55,'Model Assumptions'!$C$94:$G$117,5,0)*O26,0)</f>
        <v>0</v>
      </c>
      <c r="P55" s="79">
        <f>IFERROR(VLOOKUP($G55,'Model Assumptions'!$C$94:$G$117,5,0)*P26,0)</f>
        <v>0</v>
      </c>
      <c r="Q55" s="79">
        <f>IFERROR(VLOOKUP($G55,'Model Assumptions'!$C$94:$G$117,5,0)*Q26,0)</f>
        <v>0</v>
      </c>
      <c r="R55" s="79">
        <f>IFERROR(VLOOKUP($G55,'Model Assumptions'!$C$94:$G$117,5,0)*R26,0)</f>
        <v>0</v>
      </c>
      <c r="S55" s="79">
        <f>IFERROR(VLOOKUP($G55,'Model Assumptions'!$C$94:$G$117,5,0)*S26,0)</f>
        <v>0</v>
      </c>
      <c r="T55" s="79">
        <f>IFERROR(VLOOKUP($G55,'Model Assumptions'!$C$94:$G$117,5,0)*T26,0)</f>
        <v>0</v>
      </c>
      <c r="U55" s="79">
        <f>IFERROR(VLOOKUP($G55,'Model Assumptions'!$C$94:$G$117,5,0)*U26,0)</f>
        <v>0</v>
      </c>
      <c r="V55" s="79">
        <f>IFERROR(VLOOKUP($G55,'Model Assumptions'!$C$94:$G$117,5,0)*V26,0)</f>
        <v>0</v>
      </c>
      <c r="W55" s="79">
        <f>IFERROR(VLOOKUP($G55,'Model Assumptions'!$C$94:$G$117,5,0)*W26,0)</f>
        <v>0</v>
      </c>
      <c r="X55" s="79">
        <f>IFERROR(VLOOKUP($G55,'Model Assumptions'!$C$94:$G$117,5,0)*X26,0)</f>
        <v>0</v>
      </c>
      <c r="Y55" s="79">
        <f>IFERROR(VLOOKUP($G55,'Model Assumptions'!$C$94:$G$117,5,0)*Y26,0)</f>
        <v>0</v>
      </c>
      <c r="Z55" s="79">
        <f>IFERROR(VLOOKUP($G55,'Model Assumptions'!$C$94:$G$117,5,0)*Z26,0)</f>
        <v>0</v>
      </c>
      <c r="AA55" s="79">
        <f>IFERROR(VLOOKUP($G55,'Model Assumptions'!$C$94:$G$117,5,0)*AA26,0)</f>
        <v>0</v>
      </c>
      <c r="AB55" s="79">
        <f>IFERROR(VLOOKUP($G55,'Model Assumptions'!$C$94:$G$117,5,0)*AB26,0)</f>
        <v>0</v>
      </c>
      <c r="AC55" s="79">
        <f>IFERROR(VLOOKUP($G55,'Model Assumptions'!$C$94:$G$117,5,0)*AC26,0)</f>
        <v>0</v>
      </c>
      <c r="AD55" s="79">
        <f>IFERROR(VLOOKUP($G55,'Model Assumptions'!$C$94:$G$117,5,0)*AD26,0)</f>
        <v>0</v>
      </c>
      <c r="AE55" s="79">
        <f>IFERROR(VLOOKUP($G55,'Model Assumptions'!$C$94:$G$117,5,0)*AE26,0)</f>
        <v>0</v>
      </c>
      <c r="AF55" s="79">
        <f>IFERROR(VLOOKUP($G55,'Model Assumptions'!$C$94:$G$117,5,0)*AF26,0)</f>
        <v>0</v>
      </c>
      <c r="AG55" s="79">
        <f>IFERROR(VLOOKUP($G55,'Model Assumptions'!$C$94:$G$117,5,0)*AG26,0)</f>
        <v>0</v>
      </c>
      <c r="AH55" s="79">
        <f>IFERROR(VLOOKUP($G55,'Model Assumptions'!$C$94:$G$117,5,0)*AH26,0)</f>
        <v>0</v>
      </c>
      <c r="AI55" s="79">
        <f>IFERROR(VLOOKUP($G55,'Model Assumptions'!$C$94:$G$117,5,0)*AI26,0)</f>
        <v>0</v>
      </c>
      <c r="AJ55" s="79">
        <f>IFERROR(VLOOKUP($G55,'Model Assumptions'!$C$94:$G$117,5,0)*AJ26,0)</f>
        <v>0</v>
      </c>
      <c r="AK55" s="79">
        <f>IFERROR(VLOOKUP($G55,'Model Assumptions'!$C$94:$G$117,5,0)*AK26,0)</f>
        <v>0</v>
      </c>
      <c r="AL55" s="79">
        <f>IFERROR(VLOOKUP($G55,'Model Assumptions'!$C$94:$G$117,5,0)*AL26,0)</f>
        <v>0</v>
      </c>
      <c r="AM55" s="79">
        <f>IFERROR(VLOOKUP($G55,'Model Assumptions'!$C$94:$G$117,5,0)*AM26,0)</f>
        <v>0</v>
      </c>
      <c r="AN55" s="79">
        <f>IFERROR(VLOOKUP($G55,'Model Assumptions'!$C$94:$G$117,5,0)*AN26,0)</f>
        <v>0</v>
      </c>
      <c r="AO55" s="79">
        <f>IFERROR(VLOOKUP($G55,'Model Assumptions'!$C$94:$G$117,5,0)*AO26,0)</f>
        <v>0</v>
      </c>
      <c r="AP55" s="79">
        <f>IFERROR(VLOOKUP($G55,'Model Assumptions'!$C$94:$G$117,5,0)*AP26,0)</f>
        <v>0</v>
      </c>
      <c r="AQ55" s="79">
        <f>IFERROR(VLOOKUP($G55,'Model Assumptions'!$C$94:$G$117,5,0)*AQ26,0)</f>
        <v>0</v>
      </c>
      <c r="AR55" s="79">
        <f>IFERROR(VLOOKUP($G55,'Model Assumptions'!$C$94:$G$117,5,0)*AR26,0)</f>
        <v>0</v>
      </c>
    </row>
    <row r="56" spans="2:44" x14ac:dyDescent="0.25">
      <c r="B56" s="229"/>
      <c r="C56" s="230"/>
      <c r="D56" s="231"/>
      <c r="E56" s="62"/>
      <c r="F56" s="70" t="str">
        <f>IFERROR(VLOOKUP(G56,'Model Assumptions'!$C$95:$D$117,2,0),"-")</f>
        <v>-</v>
      </c>
      <c r="G56" s="42">
        <f>'Model Assumptions'!C110</f>
        <v>0</v>
      </c>
      <c r="H56" s="2"/>
      <c r="I56" s="79">
        <f>IFERROR(VLOOKUP($G56,'Model Assumptions'!$C$94:$G$117,5,0)*I27,0)</f>
        <v>0</v>
      </c>
      <c r="J56" s="79">
        <f>IFERROR(VLOOKUP($G56,'Model Assumptions'!$C$94:$G$117,5,0)*J27,0)</f>
        <v>0</v>
      </c>
      <c r="K56" s="79">
        <f>IFERROR(VLOOKUP($G56,'Model Assumptions'!$C$94:$G$117,5,0)*K27,0)</f>
        <v>0</v>
      </c>
      <c r="L56" s="79">
        <f>IFERROR(VLOOKUP($G56,'Model Assumptions'!$C$94:$G$117,5,0)*L27,0)</f>
        <v>0</v>
      </c>
      <c r="M56" s="79">
        <f>IFERROR(VLOOKUP($G56,'Model Assumptions'!$C$94:$G$117,5,0)*M27,0)</f>
        <v>0</v>
      </c>
      <c r="N56" s="79">
        <f>IFERROR(VLOOKUP($G56,'Model Assumptions'!$C$94:$G$117,5,0)*N27,0)</f>
        <v>0</v>
      </c>
      <c r="O56" s="79">
        <f>IFERROR(VLOOKUP($G56,'Model Assumptions'!$C$94:$G$117,5,0)*O27,0)</f>
        <v>0</v>
      </c>
      <c r="P56" s="79">
        <f>IFERROR(VLOOKUP($G56,'Model Assumptions'!$C$94:$G$117,5,0)*P27,0)</f>
        <v>0</v>
      </c>
      <c r="Q56" s="79">
        <f>IFERROR(VLOOKUP($G56,'Model Assumptions'!$C$94:$G$117,5,0)*Q27,0)</f>
        <v>0</v>
      </c>
      <c r="R56" s="79">
        <f>IFERROR(VLOOKUP($G56,'Model Assumptions'!$C$94:$G$117,5,0)*R27,0)</f>
        <v>0</v>
      </c>
      <c r="S56" s="79">
        <f>IFERROR(VLOOKUP($G56,'Model Assumptions'!$C$94:$G$117,5,0)*S27,0)</f>
        <v>0</v>
      </c>
      <c r="T56" s="79">
        <f>IFERROR(VLOOKUP($G56,'Model Assumptions'!$C$94:$G$117,5,0)*T27,0)</f>
        <v>0</v>
      </c>
      <c r="U56" s="79">
        <f>IFERROR(VLOOKUP($G56,'Model Assumptions'!$C$94:$G$117,5,0)*U27,0)</f>
        <v>0</v>
      </c>
      <c r="V56" s="79">
        <f>IFERROR(VLOOKUP($G56,'Model Assumptions'!$C$94:$G$117,5,0)*V27,0)</f>
        <v>0</v>
      </c>
      <c r="W56" s="79">
        <f>IFERROR(VLOOKUP($G56,'Model Assumptions'!$C$94:$G$117,5,0)*W27,0)</f>
        <v>0</v>
      </c>
      <c r="X56" s="79">
        <f>IFERROR(VLOOKUP($G56,'Model Assumptions'!$C$94:$G$117,5,0)*X27,0)</f>
        <v>0</v>
      </c>
      <c r="Y56" s="79">
        <f>IFERROR(VLOOKUP($G56,'Model Assumptions'!$C$94:$G$117,5,0)*Y27,0)</f>
        <v>0</v>
      </c>
      <c r="Z56" s="79">
        <f>IFERROR(VLOOKUP($G56,'Model Assumptions'!$C$94:$G$117,5,0)*Z27,0)</f>
        <v>0</v>
      </c>
      <c r="AA56" s="79">
        <f>IFERROR(VLOOKUP($G56,'Model Assumptions'!$C$94:$G$117,5,0)*AA27,0)</f>
        <v>0</v>
      </c>
      <c r="AB56" s="79">
        <f>IFERROR(VLOOKUP($G56,'Model Assumptions'!$C$94:$G$117,5,0)*AB27,0)</f>
        <v>0</v>
      </c>
      <c r="AC56" s="79">
        <f>IFERROR(VLOOKUP($G56,'Model Assumptions'!$C$94:$G$117,5,0)*AC27,0)</f>
        <v>0</v>
      </c>
      <c r="AD56" s="79">
        <f>IFERROR(VLOOKUP($G56,'Model Assumptions'!$C$94:$G$117,5,0)*AD27,0)</f>
        <v>0</v>
      </c>
      <c r="AE56" s="79">
        <f>IFERROR(VLOOKUP($G56,'Model Assumptions'!$C$94:$G$117,5,0)*AE27,0)</f>
        <v>0</v>
      </c>
      <c r="AF56" s="79">
        <f>IFERROR(VLOOKUP($G56,'Model Assumptions'!$C$94:$G$117,5,0)*AF27,0)</f>
        <v>0</v>
      </c>
      <c r="AG56" s="79">
        <f>IFERROR(VLOOKUP($G56,'Model Assumptions'!$C$94:$G$117,5,0)*AG27,0)</f>
        <v>0</v>
      </c>
      <c r="AH56" s="79">
        <f>IFERROR(VLOOKUP($G56,'Model Assumptions'!$C$94:$G$117,5,0)*AH27,0)</f>
        <v>0</v>
      </c>
      <c r="AI56" s="79">
        <f>IFERROR(VLOOKUP($G56,'Model Assumptions'!$C$94:$G$117,5,0)*AI27,0)</f>
        <v>0</v>
      </c>
      <c r="AJ56" s="79">
        <f>IFERROR(VLOOKUP($G56,'Model Assumptions'!$C$94:$G$117,5,0)*AJ27,0)</f>
        <v>0</v>
      </c>
      <c r="AK56" s="79">
        <f>IFERROR(VLOOKUP($G56,'Model Assumptions'!$C$94:$G$117,5,0)*AK27,0)</f>
        <v>0</v>
      </c>
      <c r="AL56" s="79">
        <f>IFERROR(VLOOKUP($G56,'Model Assumptions'!$C$94:$G$117,5,0)*AL27,0)</f>
        <v>0</v>
      </c>
      <c r="AM56" s="79">
        <f>IFERROR(VLOOKUP($G56,'Model Assumptions'!$C$94:$G$117,5,0)*AM27,0)</f>
        <v>0</v>
      </c>
      <c r="AN56" s="79">
        <f>IFERROR(VLOOKUP($G56,'Model Assumptions'!$C$94:$G$117,5,0)*AN27,0)</f>
        <v>0</v>
      </c>
      <c r="AO56" s="79">
        <f>IFERROR(VLOOKUP($G56,'Model Assumptions'!$C$94:$G$117,5,0)*AO27,0)</f>
        <v>0</v>
      </c>
      <c r="AP56" s="79">
        <f>IFERROR(VLOOKUP($G56,'Model Assumptions'!$C$94:$G$117,5,0)*AP27,0)</f>
        <v>0</v>
      </c>
      <c r="AQ56" s="79">
        <f>IFERROR(VLOOKUP($G56,'Model Assumptions'!$C$94:$G$117,5,0)*AQ27,0)</f>
        <v>0</v>
      </c>
      <c r="AR56" s="79">
        <f>IFERROR(VLOOKUP($G56,'Model Assumptions'!$C$94:$G$117,5,0)*AR27,0)</f>
        <v>0</v>
      </c>
    </row>
    <row r="57" spans="2:44" x14ac:dyDescent="0.25">
      <c r="B57" s="229"/>
      <c r="C57" s="230"/>
      <c r="D57" s="231"/>
      <c r="E57" s="62"/>
      <c r="F57" s="70" t="str">
        <f>IFERROR(VLOOKUP(G57,'Model Assumptions'!$C$95:$D$117,2,0),"-")</f>
        <v>-</v>
      </c>
      <c r="G57" s="42">
        <f>'Model Assumptions'!C111</f>
        <v>0</v>
      </c>
      <c r="H57" s="2"/>
      <c r="I57" s="79">
        <f>IFERROR(VLOOKUP($G57,'Model Assumptions'!$C$94:$G$117,5,0)*I28,0)</f>
        <v>0</v>
      </c>
      <c r="J57" s="79">
        <f>IFERROR(VLOOKUP($G57,'Model Assumptions'!$C$94:$G$117,5,0)*J28,0)</f>
        <v>0</v>
      </c>
      <c r="K57" s="79">
        <f>IFERROR(VLOOKUP($G57,'Model Assumptions'!$C$94:$G$117,5,0)*K28,0)</f>
        <v>0</v>
      </c>
      <c r="L57" s="79">
        <f>IFERROR(VLOOKUP($G57,'Model Assumptions'!$C$94:$G$117,5,0)*L28,0)</f>
        <v>0</v>
      </c>
      <c r="M57" s="79">
        <f>IFERROR(VLOOKUP($G57,'Model Assumptions'!$C$94:$G$117,5,0)*M28,0)</f>
        <v>0</v>
      </c>
      <c r="N57" s="79">
        <f>IFERROR(VLOOKUP($G57,'Model Assumptions'!$C$94:$G$117,5,0)*N28,0)</f>
        <v>0</v>
      </c>
      <c r="O57" s="79">
        <f>IFERROR(VLOOKUP($G57,'Model Assumptions'!$C$94:$G$117,5,0)*O28,0)</f>
        <v>0</v>
      </c>
      <c r="P57" s="79">
        <f>IFERROR(VLOOKUP($G57,'Model Assumptions'!$C$94:$G$117,5,0)*P28,0)</f>
        <v>0</v>
      </c>
      <c r="Q57" s="79">
        <f>IFERROR(VLOOKUP($G57,'Model Assumptions'!$C$94:$G$117,5,0)*Q28,0)</f>
        <v>0</v>
      </c>
      <c r="R57" s="79">
        <f>IFERROR(VLOOKUP($G57,'Model Assumptions'!$C$94:$G$117,5,0)*R28,0)</f>
        <v>0</v>
      </c>
      <c r="S57" s="79">
        <f>IFERROR(VLOOKUP($G57,'Model Assumptions'!$C$94:$G$117,5,0)*S28,0)</f>
        <v>0</v>
      </c>
      <c r="T57" s="79">
        <f>IFERROR(VLOOKUP($G57,'Model Assumptions'!$C$94:$G$117,5,0)*T28,0)</f>
        <v>0</v>
      </c>
      <c r="U57" s="79">
        <f>IFERROR(VLOOKUP($G57,'Model Assumptions'!$C$94:$G$117,5,0)*U28,0)</f>
        <v>0</v>
      </c>
      <c r="V57" s="79">
        <f>IFERROR(VLOOKUP($G57,'Model Assumptions'!$C$94:$G$117,5,0)*V28,0)</f>
        <v>0</v>
      </c>
      <c r="W57" s="79">
        <f>IFERROR(VLOOKUP($G57,'Model Assumptions'!$C$94:$G$117,5,0)*W28,0)</f>
        <v>0</v>
      </c>
      <c r="X57" s="79">
        <f>IFERROR(VLOOKUP($G57,'Model Assumptions'!$C$94:$G$117,5,0)*X28,0)</f>
        <v>0</v>
      </c>
      <c r="Y57" s="79">
        <f>IFERROR(VLOOKUP($G57,'Model Assumptions'!$C$94:$G$117,5,0)*Y28,0)</f>
        <v>0</v>
      </c>
      <c r="Z57" s="79">
        <f>IFERROR(VLOOKUP($G57,'Model Assumptions'!$C$94:$G$117,5,0)*Z28,0)</f>
        <v>0</v>
      </c>
      <c r="AA57" s="79">
        <f>IFERROR(VLOOKUP($G57,'Model Assumptions'!$C$94:$G$117,5,0)*AA28,0)</f>
        <v>0</v>
      </c>
      <c r="AB57" s="79">
        <f>IFERROR(VLOOKUP($G57,'Model Assumptions'!$C$94:$G$117,5,0)*AB28,0)</f>
        <v>0</v>
      </c>
      <c r="AC57" s="79">
        <f>IFERROR(VLOOKUP($G57,'Model Assumptions'!$C$94:$G$117,5,0)*AC28,0)</f>
        <v>0</v>
      </c>
      <c r="AD57" s="79">
        <f>IFERROR(VLOOKUP($G57,'Model Assumptions'!$C$94:$G$117,5,0)*AD28,0)</f>
        <v>0</v>
      </c>
      <c r="AE57" s="79">
        <f>IFERROR(VLOOKUP($G57,'Model Assumptions'!$C$94:$G$117,5,0)*AE28,0)</f>
        <v>0</v>
      </c>
      <c r="AF57" s="79">
        <f>IFERROR(VLOOKUP($G57,'Model Assumptions'!$C$94:$G$117,5,0)*AF28,0)</f>
        <v>0</v>
      </c>
      <c r="AG57" s="79">
        <f>IFERROR(VLOOKUP($G57,'Model Assumptions'!$C$94:$G$117,5,0)*AG28,0)</f>
        <v>0</v>
      </c>
      <c r="AH57" s="79">
        <f>IFERROR(VLOOKUP($G57,'Model Assumptions'!$C$94:$G$117,5,0)*AH28,0)</f>
        <v>0</v>
      </c>
      <c r="AI57" s="79">
        <f>IFERROR(VLOOKUP($G57,'Model Assumptions'!$C$94:$G$117,5,0)*AI28,0)</f>
        <v>0</v>
      </c>
      <c r="AJ57" s="79">
        <f>IFERROR(VLOOKUP($G57,'Model Assumptions'!$C$94:$G$117,5,0)*AJ28,0)</f>
        <v>0</v>
      </c>
      <c r="AK57" s="79">
        <f>IFERROR(VLOOKUP($G57,'Model Assumptions'!$C$94:$G$117,5,0)*AK28,0)</f>
        <v>0</v>
      </c>
      <c r="AL57" s="79">
        <f>IFERROR(VLOOKUP($G57,'Model Assumptions'!$C$94:$G$117,5,0)*AL28,0)</f>
        <v>0</v>
      </c>
      <c r="AM57" s="79">
        <f>IFERROR(VLOOKUP($G57,'Model Assumptions'!$C$94:$G$117,5,0)*AM28,0)</f>
        <v>0</v>
      </c>
      <c r="AN57" s="79">
        <f>IFERROR(VLOOKUP($G57,'Model Assumptions'!$C$94:$G$117,5,0)*AN28,0)</f>
        <v>0</v>
      </c>
      <c r="AO57" s="79">
        <f>IFERROR(VLOOKUP($G57,'Model Assumptions'!$C$94:$G$117,5,0)*AO28,0)</f>
        <v>0</v>
      </c>
      <c r="AP57" s="79">
        <f>IFERROR(VLOOKUP($G57,'Model Assumptions'!$C$94:$G$117,5,0)*AP28,0)</f>
        <v>0</v>
      </c>
      <c r="AQ57" s="79">
        <f>IFERROR(VLOOKUP($G57,'Model Assumptions'!$C$94:$G$117,5,0)*AQ28,0)</f>
        <v>0</v>
      </c>
      <c r="AR57" s="79">
        <f>IFERROR(VLOOKUP($G57,'Model Assumptions'!$C$94:$G$117,5,0)*AR28,0)</f>
        <v>0</v>
      </c>
    </row>
    <row r="58" spans="2:44" x14ac:dyDescent="0.25">
      <c r="B58" s="229"/>
      <c r="C58" s="230"/>
      <c r="D58" s="231"/>
      <c r="E58" s="62"/>
      <c r="F58" s="70" t="str">
        <f>IFERROR(VLOOKUP(G58,'Model Assumptions'!$C$95:$D$117,2,0),"-")</f>
        <v>-</v>
      </c>
      <c r="G58" s="42">
        <f>'Model Assumptions'!C112</f>
        <v>0</v>
      </c>
      <c r="H58" s="2"/>
      <c r="I58" s="79">
        <f>IFERROR(VLOOKUP($G58,'Model Assumptions'!$C$94:$G$117,5,0)*I29,0)</f>
        <v>0</v>
      </c>
      <c r="J58" s="79">
        <f>IFERROR(VLOOKUP($G58,'Model Assumptions'!$C$94:$G$117,5,0)*J29,0)</f>
        <v>0</v>
      </c>
      <c r="K58" s="79">
        <f>IFERROR(VLOOKUP($G58,'Model Assumptions'!$C$94:$G$117,5,0)*K29,0)</f>
        <v>0</v>
      </c>
      <c r="L58" s="79">
        <f>IFERROR(VLOOKUP($G58,'Model Assumptions'!$C$94:$G$117,5,0)*L29,0)</f>
        <v>0</v>
      </c>
      <c r="M58" s="79">
        <f>IFERROR(VLOOKUP($G58,'Model Assumptions'!$C$94:$G$117,5,0)*M29,0)</f>
        <v>0</v>
      </c>
      <c r="N58" s="79">
        <f>IFERROR(VLOOKUP($G58,'Model Assumptions'!$C$94:$G$117,5,0)*N29,0)</f>
        <v>0</v>
      </c>
      <c r="O58" s="79">
        <f>IFERROR(VLOOKUP($G58,'Model Assumptions'!$C$94:$G$117,5,0)*O29,0)</f>
        <v>0</v>
      </c>
      <c r="P58" s="79">
        <f>IFERROR(VLOOKUP($G58,'Model Assumptions'!$C$94:$G$117,5,0)*P29,0)</f>
        <v>0</v>
      </c>
      <c r="Q58" s="79">
        <f>IFERROR(VLOOKUP($G58,'Model Assumptions'!$C$94:$G$117,5,0)*Q29,0)</f>
        <v>0</v>
      </c>
      <c r="R58" s="79">
        <f>IFERROR(VLOOKUP($G58,'Model Assumptions'!$C$94:$G$117,5,0)*R29,0)</f>
        <v>0</v>
      </c>
      <c r="S58" s="79">
        <f>IFERROR(VLOOKUP($G58,'Model Assumptions'!$C$94:$G$117,5,0)*S29,0)</f>
        <v>0</v>
      </c>
      <c r="T58" s="79">
        <f>IFERROR(VLOOKUP($G58,'Model Assumptions'!$C$94:$G$117,5,0)*T29,0)</f>
        <v>0</v>
      </c>
      <c r="U58" s="79">
        <f>IFERROR(VLOOKUP($G58,'Model Assumptions'!$C$94:$G$117,5,0)*U29,0)</f>
        <v>0</v>
      </c>
      <c r="V58" s="79">
        <f>IFERROR(VLOOKUP($G58,'Model Assumptions'!$C$94:$G$117,5,0)*V29,0)</f>
        <v>0</v>
      </c>
      <c r="W58" s="79">
        <f>IFERROR(VLOOKUP($G58,'Model Assumptions'!$C$94:$G$117,5,0)*W29,0)</f>
        <v>0</v>
      </c>
      <c r="X58" s="79">
        <f>IFERROR(VLOOKUP($G58,'Model Assumptions'!$C$94:$G$117,5,0)*X29,0)</f>
        <v>0</v>
      </c>
      <c r="Y58" s="79">
        <f>IFERROR(VLOOKUP($G58,'Model Assumptions'!$C$94:$G$117,5,0)*Y29,0)</f>
        <v>0</v>
      </c>
      <c r="Z58" s="79">
        <f>IFERROR(VLOOKUP($G58,'Model Assumptions'!$C$94:$G$117,5,0)*Z29,0)</f>
        <v>0</v>
      </c>
      <c r="AA58" s="79">
        <f>IFERROR(VLOOKUP($G58,'Model Assumptions'!$C$94:$G$117,5,0)*AA29,0)</f>
        <v>0</v>
      </c>
      <c r="AB58" s="79">
        <f>IFERROR(VLOOKUP($G58,'Model Assumptions'!$C$94:$G$117,5,0)*AB29,0)</f>
        <v>0</v>
      </c>
      <c r="AC58" s="79">
        <f>IFERROR(VLOOKUP($G58,'Model Assumptions'!$C$94:$G$117,5,0)*AC29,0)</f>
        <v>0</v>
      </c>
      <c r="AD58" s="79">
        <f>IFERROR(VLOOKUP($G58,'Model Assumptions'!$C$94:$G$117,5,0)*AD29,0)</f>
        <v>0</v>
      </c>
      <c r="AE58" s="79">
        <f>IFERROR(VLOOKUP($G58,'Model Assumptions'!$C$94:$G$117,5,0)*AE29,0)</f>
        <v>0</v>
      </c>
      <c r="AF58" s="79">
        <f>IFERROR(VLOOKUP($G58,'Model Assumptions'!$C$94:$G$117,5,0)*AF29,0)</f>
        <v>0</v>
      </c>
      <c r="AG58" s="79">
        <f>IFERROR(VLOOKUP($G58,'Model Assumptions'!$C$94:$G$117,5,0)*AG29,0)</f>
        <v>0</v>
      </c>
      <c r="AH58" s="79">
        <f>IFERROR(VLOOKUP($G58,'Model Assumptions'!$C$94:$G$117,5,0)*AH29,0)</f>
        <v>0</v>
      </c>
      <c r="AI58" s="79">
        <f>IFERROR(VLOOKUP($G58,'Model Assumptions'!$C$94:$G$117,5,0)*AI29,0)</f>
        <v>0</v>
      </c>
      <c r="AJ58" s="79">
        <f>IFERROR(VLOOKUP($G58,'Model Assumptions'!$C$94:$G$117,5,0)*AJ29,0)</f>
        <v>0</v>
      </c>
      <c r="AK58" s="79">
        <f>IFERROR(VLOOKUP($G58,'Model Assumptions'!$C$94:$G$117,5,0)*AK29,0)</f>
        <v>0</v>
      </c>
      <c r="AL58" s="79">
        <f>IFERROR(VLOOKUP($G58,'Model Assumptions'!$C$94:$G$117,5,0)*AL29,0)</f>
        <v>0</v>
      </c>
      <c r="AM58" s="79">
        <f>IFERROR(VLOOKUP($G58,'Model Assumptions'!$C$94:$G$117,5,0)*AM29,0)</f>
        <v>0</v>
      </c>
      <c r="AN58" s="79">
        <f>IFERROR(VLOOKUP($G58,'Model Assumptions'!$C$94:$G$117,5,0)*AN29,0)</f>
        <v>0</v>
      </c>
      <c r="AO58" s="79">
        <f>IFERROR(VLOOKUP($G58,'Model Assumptions'!$C$94:$G$117,5,0)*AO29,0)</f>
        <v>0</v>
      </c>
      <c r="AP58" s="79">
        <f>IFERROR(VLOOKUP($G58,'Model Assumptions'!$C$94:$G$117,5,0)*AP29,0)</f>
        <v>0</v>
      </c>
      <c r="AQ58" s="79">
        <f>IFERROR(VLOOKUP($G58,'Model Assumptions'!$C$94:$G$117,5,0)*AQ29,0)</f>
        <v>0</v>
      </c>
      <c r="AR58" s="79">
        <f>IFERROR(VLOOKUP($G58,'Model Assumptions'!$C$94:$G$117,5,0)*AR29,0)</f>
        <v>0</v>
      </c>
    </row>
    <row r="59" spans="2:44" x14ac:dyDescent="0.25">
      <c r="B59" s="229"/>
      <c r="C59" s="230"/>
      <c r="D59" s="231"/>
      <c r="E59" s="62"/>
      <c r="F59" s="70" t="str">
        <f>IFERROR(VLOOKUP(G59,'Model Assumptions'!$C$95:$D$117,2,0),"-")</f>
        <v>-</v>
      </c>
      <c r="G59" s="42">
        <f>'Model Assumptions'!C113</f>
        <v>0</v>
      </c>
      <c r="H59" s="2"/>
      <c r="I59" s="79">
        <f>IFERROR(VLOOKUP($G59,'Model Assumptions'!$C$94:$G$117,5,0)*I30,0)</f>
        <v>0</v>
      </c>
      <c r="J59" s="79">
        <f>IFERROR(VLOOKUP($G59,'Model Assumptions'!$C$94:$G$117,5,0)*J30,0)</f>
        <v>0</v>
      </c>
      <c r="K59" s="79">
        <f>IFERROR(VLOOKUP($G59,'Model Assumptions'!$C$94:$G$117,5,0)*K30,0)</f>
        <v>0</v>
      </c>
      <c r="L59" s="79">
        <f>IFERROR(VLOOKUP($G59,'Model Assumptions'!$C$94:$G$117,5,0)*L30,0)</f>
        <v>0</v>
      </c>
      <c r="M59" s="79">
        <f>IFERROR(VLOOKUP($G59,'Model Assumptions'!$C$94:$G$117,5,0)*M30,0)</f>
        <v>0</v>
      </c>
      <c r="N59" s="79">
        <f>IFERROR(VLOOKUP($G59,'Model Assumptions'!$C$94:$G$117,5,0)*N30,0)</f>
        <v>0</v>
      </c>
      <c r="O59" s="79">
        <f>IFERROR(VLOOKUP($G59,'Model Assumptions'!$C$94:$G$117,5,0)*O30,0)</f>
        <v>0</v>
      </c>
      <c r="P59" s="79">
        <f>IFERROR(VLOOKUP($G59,'Model Assumptions'!$C$94:$G$117,5,0)*P30,0)</f>
        <v>0</v>
      </c>
      <c r="Q59" s="79">
        <f>IFERROR(VLOOKUP($G59,'Model Assumptions'!$C$94:$G$117,5,0)*Q30,0)</f>
        <v>0</v>
      </c>
      <c r="R59" s="79">
        <f>IFERROR(VLOOKUP($G59,'Model Assumptions'!$C$94:$G$117,5,0)*R30,0)</f>
        <v>0</v>
      </c>
      <c r="S59" s="79">
        <f>IFERROR(VLOOKUP($G59,'Model Assumptions'!$C$94:$G$117,5,0)*S30,0)</f>
        <v>0</v>
      </c>
      <c r="T59" s="79">
        <f>IFERROR(VLOOKUP($G59,'Model Assumptions'!$C$94:$G$117,5,0)*T30,0)</f>
        <v>0</v>
      </c>
      <c r="U59" s="79">
        <f>IFERROR(VLOOKUP($G59,'Model Assumptions'!$C$94:$G$117,5,0)*U30,0)</f>
        <v>0</v>
      </c>
      <c r="V59" s="79">
        <f>IFERROR(VLOOKUP($G59,'Model Assumptions'!$C$94:$G$117,5,0)*V30,0)</f>
        <v>0</v>
      </c>
      <c r="W59" s="79">
        <f>IFERROR(VLOOKUP($G59,'Model Assumptions'!$C$94:$G$117,5,0)*W30,0)</f>
        <v>0</v>
      </c>
      <c r="X59" s="79">
        <f>IFERROR(VLOOKUP($G59,'Model Assumptions'!$C$94:$G$117,5,0)*X30,0)</f>
        <v>0</v>
      </c>
      <c r="Y59" s="79">
        <f>IFERROR(VLOOKUP($G59,'Model Assumptions'!$C$94:$G$117,5,0)*Y30,0)</f>
        <v>0</v>
      </c>
      <c r="Z59" s="79">
        <f>IFERROR(VLOOKUP($G59,'Model Assumptions'!$C$94:$G$117,5,0)*Z30,0)</f>
        <v>0</v>
      </c>
      <c r="AA59" s="79">
        <f>IFERROR(VLOOKUP($G59,'Model Assumptions'!$C$94:$G$117,5,0)*AA30,0)</f>
        <v>0</v>
      </c>
      <c r="AB59" s="79">
        <f>IFERROR(VLOOKUP($G59,'Model Assumptions'!$C$94:$G$117,5,0)*AB30,0)</f>
        <v>0</v>
      </c>
      <c r="AC59" s="79">
        <f>IFERROR(VLOOKUP($G59,'Model Assumptions'!$C$94:$G$117,5,0)*AC30,0)</f>
        <v>0</v>
      </c>
      <c r="AD59" s="79">
        <f>IFERROR(VLOOKUP($G59,'Model Assumptions'!$C$94:$G$117,5,0)*AD30,0)</f>
        <v>0</v>
      </c>
      <c r="AE59" s="79">
        <f>IFERROR(VLOOKUP($G59,'Model Assumptions'!$C$94:$G$117,5,0)*AE30,0)</f>
        <v>0</v>
      </c>
      <c r="AF59" s="79">
        <f>IFERROR(VLOOKUP($G59,'Model Assumptions'!$C$94:$G$117,5,0)*AF30,0)</f>
        <v>0</v>
      </c>
      <c r="AG59" s="79">
        <f>IFERROR(VLOOKUP($G59,'Model Assumptions'!$C$94:$G$117,5,0)*AG30,0)</f>
        <v>0</v>
      </c>
      <c r="AH59" s="79">
        <f>IFERROR(VLOOKUP($G59,'Model Assumptions'!$C$94:$G$117,5,0)*AH30,0)</f>
        <v>0</v>
      </c>
      <c r="AI59" s="79">
        <f>IFERROR(VLOOKUP($G59,'Model Assumptions'!$C$94:$G$117,5,0)*AI30,0)</f>
        <v>0</v>
      </c>
      <c r="AJ59" s="79">
        <f>IFERROR(VLOOKUP($G59,'Model Assumptions'!$C$94:$G$117,5,0)*AJ30,0)</f>
        <v>0</v>
      </c>
      <c r="AK59" s="79">
        <f>IFERROR(VLOOKUP($G59,'Model Assumptions'!$C$94:$G$117,5,0)*AK30,0)</f>
        <v>0</v>
      </c>
      <c r="AL59" s="79">
        <f>IFERROR(VLOOKUP($G59,'Model Assumptions'!$C$94:$G$117,5,0)*AL30,0)</f>
        <v>0</v>
      </c>
      <c r="AM59" s="79">
        <f>IFERROR(VLOOKUP($G59,'Model Assumptions'!$C$94:$G$117,5,0)*AM30,0)</f>
        <v>0</v>
      </c>
      <c r="AN59" s="79">
        <f>IFERROR(VLOOKUP($G59,'Model Assumptions'!$C$94:$G$117,5,0)*AN30,0)</f>
        <v>0</v>
      </c>
      <c r="AO59" s="79">
        <f>IFERROR(VLOOKUP($G59,'Model Assumptions'!$C$94:$G$117,5,0)*AO30,0)</f>
        <v>0</v>
      </c>
      <c r="AP59" s="79">
        <f>IFERROR(VLOOKUP($G59,'Model Assumptions'!$C$94:$G$117,5,0)*AP30,0)</f>
        <v>0</v>
      </c>
      <c r="AQ59" s="79">
        <f>IFERROR(VLOOKUP($G59,'Model Assumptions'!$C$94:$G$117,5,0)*AQ30,0)</f>
        <v>0</v>
      </c>
      <c r="AR59" s="79">
        <f>IFERROR(VLOOKUP($G59,'Model Assumptions'!$C$94:$G$117,5,0)*AR30,0)</f>
        <v>0</v>
      </c>
    </row>
    <row r="60" spans="2:44" x14ac:dyDescent="0.25">
      <c r="B60" s="229"/>
      <c r="C60" s="230"/>
      <c r="D60" s="231"/>
      <c r="E60" s="62"/>
      <c r="F60" s="70" t="str">
        <f>IFERROR(VLOOKUP(G60,'Model Assumptions'!$C$95:$D$117,2,0),"-")</f>
        <v>-</v>
      </c>
      <c r="G60" s="42">
        <f>'Model Assumptions'!C114</f>
        <v>0</v>
      </c>
      <c r="H60" s="2"/>
      <c r="I60" s="79">
        <f>IFERROR(VLOOKUP($G60,'Model Assumptions'!$C$94:$G$117,5,0)*I31,0)</f>
        <v>0</v>
      </c>
      <c r="J60" s="79">
        <f>IFERROR(VLOOKUP($G60,'Model Assumptions'!$C$94:$G$117,5,0)*J31,0)</f>
        <v>0</v>
      </c>
      <c r="K60" s="79">
        <f>IFERROR(VLOOKUP($G60,'Model Assumptions'!$C$94:$G$117,5,0)*K31,0)</f>
        <v>0</v>
      </c>
      <c r="L60" s="79">
        <f>IFERROR(VLOOKUP($G60,'Model Assumptions'!$C$94:$G$117,5,0)*L31,0)</f>
        <v>0</v>
      </c>
      <c r="M60" s="79">
        <f>IFERROR(VLOOKUP($G60,'Model Assumptions'!$C$94:$G$117,5,0)*M31,0)</f>
        <v>0</v>
      </c>
      <c r="N60" s="79">
        <f>IFERROR(VLOOKUP($G60,'Model Assumptions'!$C$94:$G$117,5,0)*N31,0)</f>
        <v>0</v>
      </c>
      <c r="O60" s="79">
        <f>IFERROR(VLOOKUP($G60,'Model Assumptions'!$C$94:$G$117,5,0)*O31,0)</f>
        <v>0</v>
      </c>
      <c r="P60" s="79">
        <f>IFERROR(VLOOKUP($G60,'Model Assumptions'!$C$94:$G$117,5,0)*P31,0)</f>
        <v>0</v>
      </c>
      <c r="Q60" s="79">
        <f>IFERROR(VLOOKUP($G60,'Model Assumptions'!$C$94:$G$117,5,0)*Q31,0)</f>
        <v>0</v>
      </c>
      <c r="R60" s="79">
        <f>IFERROR(VLOOKUP($G60,'Model Assumptions'!$C$94:$G$117,5,0)*R31,0)</f>
        <v>0</v>
      </c>
      <c r="S60" s="79">
        <f>IFERROR(VLOOKUP($G60,'Model Assumptions'!$C$94:$G$117,5,0)*S31,0)</f>
        <v>0</v>
      </c>
      <c r="T60" s="79">
        <f>IFERROR(VLOOKUP($G60,'Model Assumptions'!$C$94:$G$117,5,0)*T31,0)</f>
        <v>0</v>
      </c>
      <c r="U60" s="79">
        <f>IFERROR(VLOOKUP($G60,'Model Assumptions'!$C$94:$G$117,5,0)*U31,0)</f>
        <v>0</v>
      </c>
      <c r="V60" s="79">
        <f>IFERROR(VLOOKUP($G60,'Model Assumptions'!$C$94:$G$117,5,0)*V31,0)</f>
        <v>0</v>
      </c>
      <c r="W60" s="79">
        <f>IFERROR(VLOOKUP($G60,'Model Assumptions'!$C$94:$G$117,5,0)*W31,0)</f>
        <v>0</v>
      </c>
      <c r="X60" s="79">
        <f>IFERROR(VLOOKUP($G60,'Model Assumptions'!$C$94:$G$117,5,0)*X31,0)</f>
        <v>0</v>
      </c>
      <c r="Y60" s="79">
        <f>IFERROR(VLOOKUP($G60,'Model Assumptions'!$C$94:$G$117,5,0)*Y31,0)</f>
        <v>0</v>
      </c>
      <c r="Z60" s="79">
        <f>IFERROR(VLOOKUP($G60,'Model Assumptions'!$C$94:$G$117,5,0)*Z31,0)</f>
        <v>0</v>
      </c>
      <c r="AA60" s="79">
        <f>IFERROR(VLOOKUP($G60,'Model Assumptions'!$C$94:$G$117,5,0)*AA31,0)</f>
        <v>0</v>
      </c>
      <c r="AB60" s="79">
        <f>IFERROR(VLOOKUP($G60,'Model Assumptions'!$C$94:$G$117,5,0)*AB31,0)</f>
        <v>0</v>
      </c>
      <c r="AC60" s="79">
        <f>IFERROR(VLOOKUP($G60,'Model Assumptions'!$C$94:$G$117,5,0)*AC31,0)</f>
        <v>0</v>
      </c>
      <c r="AD60" s="79">
        <f>IFERROR(VLOOKUP($G60,'Model Assumptions'!$C$94:$G$117,5,0)*AD31,0)</f>
        <v>0</v>
      </c>
      <c r="AE60" s="79">
        <f>IFERROR(VLOOKUP($G60,'Model Assumptions'!$C$94:$G$117,5,0)*AE31,0)</f>
        <v>0</v>
      </c>
      <c r="AF60" s="79">
        <f>IFERROR(VLOOKUP($G60,'Model Assumptions'!$C$94:$G$117,5,0)*AF31,0)</f>
        <v>0</v>
      </c>
      <c r="AG60" s="79">
        <f>IFERROR(VLOOKUP($G60,'Model Assumptions'!$C$94:$G$117,5,0)*AG31,0)</f>
        <v>0</v>
      </c>
      <c r="AH60" s="79">
        <f>IFERROR(VLOOKUP($G60,'Model Assumptions'!$C$94:$G$117,5,0)*AH31,0)</f>
        <v>0</v>
      </c>
      <c r="AI60" s="79">
        <f>IFERROR(VLOOKUP($G60,'Model Assumptions'!$C$94:$G$117,5,0)*AI31,0)</f>
        <v>0</v>
      </c>
      <c r="AJ60" s="79">
        <f>IFERROR(VLOOKUP($G60,'Model Assumptions'!$C$94:$G$117,5,0)*AJ31,0)</f>
        <v>0</v>
      </c>
      <c r="AK60" s="79">
        <f>IFERROR(VLOOKUP($G60,'Model Assumptions'!$C$94:$G$117,5,0)*AK31,0)</f>
        <v>0</v>
      </c>
      <c r="AL60" s="79">
        <f>IFERROR(VLOOKUP($G60,'Model Assumptions'!$C$94:$G$117,5,0)*AL31,0)</f>
        <v>0</v>
      </c>
      <c r="AM60" s="79">
        <f>IFERROR(VLOOKUP($G60,'Model Assumptions'!$C$94:$G$117,5,0)*AM31,0)</f>
        <v>0</v>
      </c>
      <c r="AN60" s="79">
        <f>IFERROR(VLOOKUP($G60,'Model Assumptions'!$C$94:$G$117,5,0)*AN31,0)</f>
        <v>0</v>
      </c>
      <c r="AO60" s="79">
        <f>IFERROR(VLOOKUP($G60,'Model Assumptions'!$C$94:$G$117,5,0)*AO31,0)</f>
        <v>0</v>
      </c>
      <c r="AP60" s="79">
        <f>IFERROR(VLOOKUP($G60,'Model Assumptions'!$C$94:$G$117,5,0)*AP31,0)</f>
        <v>0</v>
      </c>
      <c r="AQ60" s="79">
        <f>IFERROR(VLOOKUP($G60,'Model Assumptions'!$C$94:$G$117,5,0)*AQ31,0)</f>
        <v>0</v>
      </c>
      <c r="AR60" s="79">
        <f>IFERROR(VLOOKUP($G60,'Model Assumptions'!$C$94:$G$117,5,0)*AR31,0)</f>
        <v>0</v>
      </c>
    </row>
    <row r="61" spans="2:44" x14ac:dyDescent="0.25">
      <c r="B61" s="229"/>
      <c r="C61" s="230"/>
      <c r="D61" s="231"/>
      <c r="E61" s="62"/>
      <c r="F61" s="70" t="str">
        <f>IFERROR(VLOOKUP(G61,'Model Assumptions'!$C$95:$D$117,2,0),"-")</f>
        <v>-</v>
      </c>
      <c r="G61" s="42">
        <f>'Model Assumptions'!C115</f>
        <v>0</v>
      </c>
      <c r="H61" s="2"/>
      <c r="I61" s="79">
        <f>IFERROR(VLOOKUP($G61,'Model Assumptions'!$C$94:$G$117,5,0)*I32,0)</f>
        <v>0</v>
      </c>
      <c r="J61" s="79">
        <f>IFERROR(VLOOKUP($G61,'Model Assumptions'!$C$94:$G$117,5,0)*J32,0)</f>
        <v>0</v>
      </c>
      <c r="K61" s="79">
        <f>IFERROR(VLOOKUP($G61,'Model Assumptions'!$C$94:$G$117,5,0)*K32,0)</f>
        <v>0</v>
      </c>
      <c r="L61" s="79">
        <f>IFERROR(VLOOKUP($G61,'Model Assumptions'!$C$94:$G$117,5,0)*L32,0)</f>
        <v>0</v>
      </c>
      <c r="M61" s="79">
        <f>IFERROR(VLOOKUP($G61,'Model Assumptions'!$C$94:$G$117,5,0)*M32,0)</f>
        <v>0</v>
      </c>
      <c r="N61" s="79">
        <f>IFERROR(VLOOKUP($G61,'Model Assumptions'!$C$94:$G$117,5,0)*N32,0)</f>
        <v>0</v>
      </c>
      <c r="O61" s="79">
        <f>IFERROR(VLOOKUP($G61,'Model Assumptions'!$C$94:$G$117,5,0)*O32,0)</f>
        <v>0</v>
      </c>
      <c r="P61" s="79">
        <f>IFERROR(VLOOKUP($G61,'Model Assumptions'!$C$94:$G$117,5,0)*P32,0)</f>
        <v>0</v>
      </c>
      <c r="Q61" s="79">
        <f>IFERROR(VLOOKUP($G61,'Model Assumptions'!$C$94:$G$117,5,0)*Q32,0)</f>
        <v>0</v>
      </c>
      <c r="R61" s="79">
        <f>IFERROR(VLOOKUP($G61,'Model Assumptions'!$C$94:$G$117,5,0)*R32,0)</f>
        <v>0</v>
      </c>
      <c r="S61" s="79">
        <f>IFERROR(VLOOKUP($G61,'Model Assumptions'!$C$94:$G$117,5,0)*S32,0)</f>
        <v>0</v>
      </c>
      <c r="T61" s="79">
        <f>IFERROR(VLOOKUP($G61,'Model Assumptions'!$C$94:$G$117,5,0)*T32,0)</f>
        <v>0</v>
      </c>
      <c r="U61" s="79">
        <f>IFERROR(VLOOKUP($G61,'Model Assumptions'!$C$94:$G$117,5,0)*U32,0)</f>
        <v>0</v>
      </c>
      <c r="V61" s="79">
        <f>IFERROR(VLOOKUP($G61,'Model Assumptions'!$C$94:$G$117,5,0)*V32,0)</f>
        <v>0</v>
      </c>
      <c r="W61" s="79">
        <f>IFERROR(VLOOKUP($G61,'Model Assumptions'!$C$94:$G$117,5,0)*W32,0)</f>
        <v>0</v>
      </c>
      <c r="X61" s="79">
        <f>IFERROR(VLOOKUP($G61,'Model Assumptions'!$C$94:$G$117,5,0)*X32,0)</f>
        <v>0</v>
      </c>
      <c r="Y61" s="79">
        <f>IFERROR(VLOOKUP($G61,'Model Assumptions'!$C$94:$G$117,5,0)*Y32,0)</f>
        <v>0</v>
      </c>
      <c r="Z61" s="79">
        <f>IFERROR(VLOOKUP($G61,'Model Assumptions'!$C$94:$G$117,5,0)*Z32,0)</f>
        <v>0</v>
      </c>
      <c r="AA61" s="79">
        <f>IFERROR(VLOOKUP($G61,'Model Assumptions'!$C$94:$G$117,5,0)*AA32,0)</f>
        <v>0</v>
      </c>
      <c r="AB61" s="79">
        <f>IFERROR(VLOOKUP($G61,'Model Assumptions'!$C$94:$G$117,5,0)*AB32,0)</f>
        <v>0</v>
      </c>
      <c r="AC61" s="79">
        <f>IFERROR(VLOOKUP($G61,'Model Assumptions'!$C$94:$G$117,5,0)*AC32,0)</f>
        <v>0</v>
      </c>
      <c r="AD61" s="79">
        <f>IFERROR(VLOOKUP($G61,'Model Assumptions'!$C$94:$G$117,5,0)*AD32,0)</f>
        <v>0</v>
      </c>
      <c r="AE61" s="79">
        <f>IFERROR(VLOOKUP($G61,'Model Assumptions'!$C$94:$G$117,5,0)*AE32,0)</f>
        <v>0</v>
      </c>
      <c r="AF61" s="79">
        <f>IFERROR(VLOOKUP($G61,'Model Assumptions'!$C$94:$G$117,5,0)*AF32,0)</f>
        <v>0</v>
      </c>
      <c r="AG61" s="79">
        <f>IFERROR(VLOOKUP($G61,'Model Assumptions'!$C$94:$G$117,5,0)*AG32,0)</f>
        <v>0</v>
      </c>
      <c r="AH61" s="79">
        <f>IFERROR(VLOOKUP($G61,'Model Assumptions'!$C$94:$G$117,5,0)*AH32,0)</f>
        <v>0</v>
      </c>
      <c r="AI61" s="79">
        <f>IFERROR(VLOOKUP($G61,'Model Assumptions'!$C$94:$G$117,5,0)*AI32,0)</f>
        <v>0</v>
      </c>
      <c r="AJ61" s="79">
        <f>IFERROR(VLOOKUP($G61,'Model Assumptions'!$C$94:$G$117,5,0)*AJ32,0)</f>
        <v>0</v>
      </c>
      <c r="AK61" s="79">
        <f>IFERROR(VLOOKUP($G61,'Model Assumptions'!$C$94:$G$117,5,0)*AK32,0)</f>
        <v>0</v>
      </c>
      <c r="AL61" s="79">
        <f>IFERROR(VLOOKUP($G61,'Model Assumptions'!$C$94:$G$117,5,0)*AL32,0)</f>
        <v>0</v>
      </c>
      <c r="AM61" s="79">
        <f>IFERROR(VLOOKUP($G61,'Model Assumptions'!$C$94:$G$117,5,0)*AM32,0)</f>
        <v>0</v>
      </c>
      <c r="AN61" s="79">
        <f>IFERROR(VLOOKUP($G61,'Model Assumptions'!$C$94:$G$117,5,0)*AN32,0)</f>
        <v>0</v>
      </c>
      <c r="AO61" s="79">
        <f>IFERROR(VLOOKUP($G61,'Model Assumptions'!$C$94:$G$117,5,0)*AO32,0)</f>
        <v>0</v>
      </c>
      <c r="AP61" s="79">
        <f>IFERROR(VLOOKUP($G61,'Model Assumptions'!$C$94:$G$117,5,0)*AP32,0)</f>
        <v>0</v>
      </c>
      <c r="AQ61" s="79">
        <f>IFERROR(VLOOKUP($G61,'Model Assumptions'!$C$94:$G$117,5,0)*AQ32,0)</f>
        <v>0</v>
      </c>
      <c r="AR61" s="79">
        <f>IFERROR(VLOOKUP($G61,'Model Assumptions'!$C$94:$G$117,5,0)*AR32,0)</f>
        <v>0</v>
      </c>
    </row>
    <row r="62" spans="2:44" x14ac:dyDescent="0.25">
      <c r="B62" s="229"/>
      <c r="C62" s="230"/>
      <c r="D62" s="231"/>
      <c r="E62" s="62"/>
      <c r="F62" s="70" t="str">
        <f>IFERROR(VLOOKUP(G62,'Model Assumptions'!$C$95:$D$117,2,0),"-")</f>
        <v>-</v>
      </c>
      <c r="G62" s="42">
        <f>'Model Assumptions'!C116</f>
        <v>0</v>
      </c>
      <c r="H62" s="2"/>
      <c r="I62" s="79">
        <f>IFERROR(VLOOKUP($G62,'Model Assumptions'!$C$94:$G$117,5,0)*I33,0)</f>
        <v>0</v>
      </c>
      <c r="J62" s="79">
        <f>IFERROR(VLOOKUP($G62,'Model Assumptions'!$C$94:$G$117,5,0)*J33,0)</f>
        <v>0</v>
      </c>
      <c r="K62" s="79">
        <f>IFERROR(VLOOKUP($G62,'Model Assumptions'!$C$94:$G$117,5,0)*K33,0)</f>
        <v>0</v>
      </c>
      <c r="L62" s="79">
        <f>IFERROR(VLOOKUP($G62,'Model Assumptions'!$C$94:$G$117,5,0)*L33,0)</f>
        <v>0</v>
      </c>
      <c r="M62" s="79">
        <f>IFERROR(VLOOKUP($G62,'Model Assumptions'!$C$94:$G$117,5,0)*M33,0)</f>
        <v>0</v>
      </c>
      <c r="N62" s="79">
        <f>IFERROR(VLOOKUP($G62,'Model Assumptions'!$C$94:$G$117,5,0)*N33,0)</f>
        <v>0</v>
      </c>
      <c r="O62" s="79">
        <f>IFERROR(VLOOKUP($G62,'Model Assumptions'!$C$94:$G$117,5,0)*O33,0)</f>
        <v>0</v>
      </c>
      <c r="P62" s="79">
        <f>IFERROR(VLOOKUP($G62,'Model Assumptions'!$C$94:$G$117,5,0)*P33,0)</f>
        <v>0</v>
      </c>
      <c r="Q62" s="79">
        <f>IFERROR(VLOOKUP($G62,'Model Assumptions'!$C$94:$G$117,5,0)*Q33,0)</f>
        <v>0</v>
      </c>
      <c r="R62" s="79">
        <f>IFERROR(VLOOKUP($G62,'Model Assumptions'!$C$94:$G$117,5,0)*R33,0)</f>
        <v>0</v>
      </c>
      <c r="S62" s="79">
        <f>IFERROR(VLOOKUP($G62,'Model Assumptions'!$C$94:$G$117,5,0)*S33,0)</f>
        <v>0</v>
      </c>
      <c r="T62" s="79">
        <f>IFERROR(VLOOKUP($G62,'Model Assumptions'!$C$94:$G$117,5,0)*T33,0)</f>
        <v>0</v>
      </c>
      <c r="U62" s="79">
        <f>IFERROR(VLOOKUP($G62,'Model Assumptions'!$C$94:$G$117,5,0)*U33,0)</f>
        <v>0</v>
      </c>
      <c r="V62" s="79">
        <f>IFERROR(VLOOKUP($G62,'Model Assumptions'!$C$94:$G$117,5,0)*V33,0)</f>
        <v>0</v>
      </c>
      <c r="W62" s="79">
        <f>IFERROR(VLOOKUP($G62,'Model Assumptions'!$C$94:$G$117,5,0)*W33,0)</f>
        <v>0</v>
      </c>
      <c r="X62" s="79">
        <f>IFERROR(VLOOKUP($G62,'Model Assumptions'!$C$94:$G$117,5,0)*X33,0)</f>
        <v>0</v>
      </c>
      <c r="Y62" s="79">
        <f>IFERROR(VLOOKUP($G62,'Model Assumptions'!$C$94:$G$117,5,0)*Y33,0)</f>
        <v>0</v>
      </c>
      <c r="Z62" s="79">
        <f>IFERROR(VLOOKUP($G62,'Model Assumptions'!$C$94:$G$117,5,0)*Z33,0)</f>
        <v>0</v>
      </c>
      <c r="AA62" s="79">
        <f>IFERROR(VLOOKUP($G62,'Model Assumptions'!$C$94:$G$117,5,0)*AA33,0)</f>
        <v>0</v>
      </c>
      <c r="AB62" s="79">
        <f>IFERROR(VLOOKUP($G62,'Model Assumptions'!$C$94:$G$117,5,0)*AB33,0)</f>
        <v>0</v>
      </c>
      <c r="AC62" s="79">
        <f>IFERROR(VLOOKUP($G62,'Model Assumptions'!$C$94:$G$117,5,0)*AC33,0)</f>
        <v>0</v>
      </c>
      <c r="AD62" s="79">
        <f>IFERROR(VLOOKUP($G62,'Model Assumptions'!$C$94:$G$117,5,0)*AD33,0)</f>
        <v>0</v>
      </c>
      <c r="AE62" s="79">
        <f>IFERROR(VLOOKUP($G62,'Model Assumptions'!$C$94:$G$117,5,0)*AE33,0)</f>
        <v>0</v>
      </c>
      <c r="AF62" s="79">
        <f>IFERROR(VLOOKUP($G62,'Model Assumptions'!$C$94:$G$117,5,0)*AF33,0)</f>
        <v>0</v>
      </c>
      <c r="AG62" s="79">
        <f>IFERROR(VLOOKUP($G62,'Model Assumptions'!$C$94:$G$117,5,0)*AG33,0)</f>
        <v>0</v>
      </c>
      <c r="AH62" s="79">
        <f>IFERROR(VLOOKUP($G62,'Model Assumptions'!$C$94:$G$117,5,0)*AH33,0)</f>
        <v>0</v>
      </c>
      <c r="AI62" s="79">
        <f>IFERROR(VLOOKUP($G62,'Model Assumptions'!$C$94:$G$117,5,0)*AI33,0)</f>
        <v>0</v>
      </c>
      <c r="AJ62" s="79">
        <f>IFERROR(VLOOKUP($G62,'Model Assumptions'!$C$94:$G$117,5,0)*AJ33,0)</f>
        <v>0</v>
      </c>
      <c r="AK62" s="79">
        <f>IFERROR(VLOOKUP($G62,'Model Assumptions'!$C$94:$G$117,5,0)*AK33,0)</f>
        <v>0</v>
      </c>
      <c r="AL62" s="79">
        <f>IFERROR(VLOOKUP($G62,'Model Assumptions'!$C$94:$G$117,5,0)*AL33,0)</f>
        <v>0</v>
      </c>
      <c r="AM62" s="79">
        <f>IFERROR(VLOOKUP($G62,'Model Assumptions'!$C$94:$G$117,5,0)*AM33,0)</f>
        <v>0</v>
      </c>
      <c r="AN62" s="79">
        <f>IFERROR(VLOOKUP($G62,'Model Assumptions'!$C$94:$G$117,5,0)*AN33,0)</f>
        <v>0</v>
      </c>
      <c r="AO62" s="79">
        <f>IFERROR(VLOOKUP($G62,'Model Assumptions'!$C$94:$G$117,5,0)*AO33,0)</f>
        <v>0</v>
      </c>
      <c r="AP62" s="79">
        <f>IFERROR(VLOOKUP($G62,'Model Assumptions'!$C$94:$G$117,5,0)*AP33,0)</f>
        <v>0</v>
      </c>
      <c r="AQ62" s="79">
        <f>IFERROR(VLOOKUP($G62,'Model Assumptions'!$C$94:$G$117,5,0)*AQ33,0)</f>
        <v>0</v>
      </c>
      <c r="AR62" s="79">
        <f>IFERROR(VLOOKUP($G62,'Model Assumptions'!$C$94:$G$117,5,0)*AR33,0)</f>
        <v>0</v>
      </c>
    </row>
    <row r="63" spans="2:44" x14ac:dyDescent="0.25">
      <c r="B63" s="229"/>
      <c r="C63" s="230"/>
      <c r="D63" s="231"/>
      <c r="E63" s="62"/>
      <c r="F63" s="70" t="str">
        <f>IFERROR(VLOOKUP(G63,'Model Assumptions'!$C$95:$D$117,2,0),"-")</f>
        <v>-</v>
      </c>
      <c r="G63" s="42">
        <f>'Model Assumptions'!C117</f>
        <v>0</v>
      </c>
      <c r="H63" s="2"/>
      <c r="I63" s="79">
        <f>IFERROR(VLOOKUP($G63,'Model Assumptions'!$C$94:$G$117,5,0)*I34,0)</f>
        <v>0</v>
      </c>
      <c r="J63" s="79">
        <f>IFERROR(VLOOKUP($G63,'Model Assumptions'!$C$94:$G$117,5,0)*J34,0)</f>
        <v>0</v>
      </c>
      <c r="K63" s="79">
        <f>IFERROR(VLOOKUP($G63,'Model Assumptions'!$C$94:$G$117,5,0)*K34,0)</f>
        <v>0</v>
      </c>
      <c r="L63" s="79">
        <f>IFERROR(VLOOKUP($G63,'Model Assumptions'!$C$94:$G$117,5,0)*L34,0)</f>
        <v>0</v>
      </c>
      <c r="M63" s="79">
        <f>IFERROR(VLOOKUP($G63,'Model Assumptions'!$C$94:$G$117,5,0)*M34,0)</f>
        <v>0</v>
      </c>
      <c r="N63" s="79">
        <f>IFERROR(VLOOKUP($G63,'Model Assumptions'!$C$94:$G$117,5,0)*N34,0)</f>
        <v>0</v>
      </c>
      <c r="O63" s="79">
        <f>IFERROR(VLOOKUP($G63,'Model Assumptions'!$C$94:$G$117,5,0)*O34,0)</f>
        <v>0</v>
      </c>
      <c r="P63" s="79">
        <f>IFERROR(VLOOKUP($G63,'Model Assumptions'!$C$94:$G$117,5,0)*P34,0)</f>
        <v>0</v>
      </c>
      <c r="Q63" s="79">
        <f>IFERROR(VLOOKUP($G63,'Model Assumptions'!$C$94:$G$117,5,0)*Q34,0)</f>
        <v>0</v>
      </c>
      <c r="R63" s="79">
        <f>IFERROR(VLOOKUP($G63,'Model Assumptions'!$C$94:$G$117,5,0)*R34,0)</f>
        <v>0</v>
      </c>
      <c r="S63" s="79">
        <f>IFERROR(VLOOKUP($G63,'Model Assumptions'!$C$94:$G$117,5,0)*S34,0)</f>
        <v>0</v>
      </c>
      <c r="T63" s="79">
        <f>IFERROR(VLOOKUP($G63,'Model Assumptions'!$C$94:$G$117,5,0)*T34,0)</f>
        <v>0</v>
      </c>
      <c r="U63" s="79">
        <f>IFERROR(VLOOKUP($G63,'Model Assumptions'!$C$94:$G$117,5,0)*U34,0)</f>
        <v>0</v>
      </c>
      <c r="V63" s="79">
        <f>IFERROR(VLOOKUP($G63,'Model Assumptions'!$C$94:$G$117,5,0)*V34,0)</f>
        <v>0</v>
      </c>
      <c r="W63" s="79">
        <f>IFERROR(VLOOKUP($G63,'Model Assumptions'!$C$94:$G$117,5,0)*W34,0)</f>
        <v>0</v>
      </c>
      <c r="X63" s="79">
        <f>IFERROR(VLOOKUP($G63,'Model Assumptions'!$C$94:$G$117,5,0)*X34,0)</f>
        <v>0</v>
      </c>
      <c r="Y63" s="79">
        <f>IFERROR(VLOOKUP($G63,'Model Assumptions'!$C$94:$G$117,5,0)*Y34,0)</f>
        <v>0</v>
      </c>
      <c r="Z63" s="79">
        <f>IFERROR(VLOOKUP($G63,'Model Assumptions'!$C$94:$G$117,5,0)*Z34,0)</f>
        <v>0</v>
      </c>
      <c r="AA63" s="79">
        <f>IFERROR(VLOOKUP($G63,'Model Assumptions'!$C$94:$G$117,5,0)*AA34,0)</f>
        <v>0</v>
      </c>
      <c r="AB63" s="79">
        <f>IFERROR(VLOOKUP($G63,'Model Assumptions'!$C$94:$G$117,5,0)*AB34,0)</f>
        <v>0</v>
      </c>
      <c r="AC63" s="79">
        <f>IFERROR(VLOOKUP($G63,'Model Assumptions'!$C$94:$G$117,5,0)*AC34,0)</f>
        <v>0</v>
      </c>
      <c r="AD63" s="79">
        <f>IFERROR(VLOOKUP($G63,'Model Assumptions'!$C$94:$G$117,5,0)*AD34,0)</f>
        <v>0</v>
      </c>
      <c r="AE63" s="79">
        <f>IFERROR(VLOOKUP($G63,'Model Assumptions'!$C$94:$G$117,5,0)*AE34,0)</f>
        <v>0</v>
      </c>
      <c r="AF63" s="79">
        <f>IFERROR(VLOOKUP($G63,'Model Assumptions'!$C$94:$G$117,5,0)*AF34,0)</f>
        <v>0</v>
      </c>
      <c r="AG63" s="79">
        <f>IFERROR(VLOOKUP($G63,'Model Assumptions'!$C$94:$G$117,5,0)*AG34,0)</f>
        <v>0</v>
      </c>
      <c r="AH63" s="79">
        <f>IFERROR(VLOOKUP($G63,'Model Assumptions'!$C$94:$G$117,5,0)*AH34,0)</f>
        <v>0</v>
      </c>
      <c r="AI63" s="79">
        <f>IFERROR(VLOOKUP($G63,'Model Assumptions'!$C$94:$G$117,5,0)*AI34,0)</f>
        <v>0</v>
      </c>
      <c r="AJ63" s="79">
        <f>IFERROR(VLOOKUP($G63,'Model Assumptions'!$C$94:$G$117,5,0)*AJ34,0)</f>
        <v>0</v>
      </c>
      <c r="AK63" s="79">
        <f>IFERROR(VLOOKUP($G63,'Model Assumptions'!$C$94:$G$117,5,0)*AK34,0)</f>
        <v>0</v>
      </c>
      <c r="AL63" s="79">
        <f>IFERROR(VLOOKUP($G63,'Model Assumptions'!$C$94:$G$117,5,0)*AL34,0)</f>
        <v>0</v>
      </c>
      <c r="AM63" s="79">
        <f>IFERROR(VLOOKUP($G63,'Model Assumptions'!$C$94:$G$117,5,0)*AM34,0)</f>
        <v>0</v>
      </c>
      <c r="AN63" s="79">
        <f>IFERROR(VLOOKUP($G63,'Model Assumptions'!$C$94:$G$117,5,0)*AN34,0)</f>
        <v>0</v>
      </c>
      <c r="AO63" s="79">
        <f>IFERROR(VLOOKUP($G63,'Model Assumptions'!$C$94:$G$117,5,0)*AO34,0)</f>
        <v>0</v>
      </c>
      <c r="AP63" s="79">
        <f>IFERROR(VLOOKUP($G63,'Model Assumptions'!$C$94:$G$117,5,0)*AP34,0)</f>
        <v>0</v>
      </c>
      <c r="AQ63" s="79">
        <f>IFERROR(VLOOKUP($G63,'Model Assumptions'!$C$94:$G$117,5,0)*AQ34,0)</f>
        <v>0</v>
      </c>
      <c r="AR63" s="79">
        <f>IFERROR(VLOOKUP($G63,'Model Assumptions'!$C$94:$G$117,5,0)*AR34,0)</f>
        <v>0</v>
      </c>
    </row>
    <row r="64" spans="2:44" ht="14.4" thickBot="1" x14ac:dyDescent="0.3">
      <c r="B64" s="232"/>
      <c r="C64" s="233"/>
      <c r="D64" s="234"/>
      <c r="E64" s="62"/>
      <c r="G64" s="48" t="s">
        <v>54</v>
      </c>
      <c r="H64" s="31"/>
      <c r="I64" s="80">
        <f>SUM(I41:I63)</f>
        <v>7315</v>
      </c>
      <c r="J64" s="80">
        <f t="shared" ref="J64:AR64" si="64">SUM(J41:J63)</f>
        <v>7315</v>
      </c>
      <c r="K64" s="80">
        <f t="shared" si="64"/>
        <v>7315</v>
      </c>
      <c r="L64" s="80">
        <f t="shared" si="64"/>
        <v>7315</v>
      </c>
      <c r="M64" s="80">
        <f t="shared" si="64"/>
        <v>7315</v>
      </c>
      <c r="N64" s="80">
        <f t="shared" si="64"/>
        <v>7315</v>
      </c>
      <c r="O64" s="80">
        <f t="shared" si="64"/>
        <v>23275</v>
      </c>
      <c r="P64" s="80">
        <f t="shared" si="64"/>
        <v>23275</v>
      </c>
      <c r="Q64" s="80">
        <f t="shared" si="64"/>
        <v>23275</v>
      </c>
      <c r="R64" s="80">
        <f t="shared" si="64"/>
        <v>23275</v>
      </c>
      <c r="S64" s="80">
        <f t="shared" si="64"/>
        <v>23275</v>
      </c>
      <c r="T64" s="80">
        <f t="shared" si="64"/>
        <v>23275</v>
      </c>
      <c r="U64" s="80">
        <f t="shared" si="64"/>
        <v>23275</v>
      </c>
      <c r="V64" s="80">
        <f t="shared" si="64"/>
        <v>23275</v>
      </c>
      <c r="W64" s="80">
        <f t="shared" si="64"/>
        <v>23275</v>
      </c>
      <c r="X64" s="80">
        <f t="shared" si="64"/>
        <v>23275</v>
      </c>
      <c r="Y64" s="80">
        <f t="shared" si="64"/>
        <v>23275</v>
      </c>
      <c r="Z64" s="80">
        <f t="shared" si="64"/>
        <v>23275</v>
      </c>
      <c r="AA64" s="80">
        <f t="shared" si="64"/>
        <v>23275</v>
      </c>
      <c r="AB64" s="80">
        <f t="shared" si="64"/>
        <v>23275</v>
      </c>
      <c r="AC64" s="80">
        <f t="shared" si="64"/>
        <v>23275</v>
      </c>
      <c r="AD64" s="80">
        <f t="shared" si="64"/>
        <v>23275</v>
      </c>
      <c r="AE64" s="80">
        <f t="shared" si="64"/>
        <v>23275</v>
      </c>
      <c r="AF64" s="80">
        <f t="shared" si="64"/>
        <v>23275</v>
      </c>
      <c r="AG64" s="80">
        <f t="shared" si="64"/>
        <v>23275</v>
      </c>
      <c r="AH64" s="80">
        <f t="shared" si="64"/>
        <v>23275</v>
      </c>
      <c r="AI64" s="80">
        <f t="shared" si="64"/>
        <v>23275</v>
      </c>
      <c r="AJ64" s="80">
        <f t="shared" si="64"/>
        <v>23275</v>
      </c>
      <c r="AK64" s="80">
        <f t="shared" si="64"/>
        <v>23275</v>
      </c>
      <c r="AL64" s="80">
        <f t="shared" si="64"/>
        <v>23275</v>
      </c>
      <c r="AM64" s="80">
        <f t="shared" si="64"/>
        <v>23275</v>
      </c>
      <c r="AN64" s="80">
        <f t="shared" si="64"/>
        <v>23275</v>
      </c>
      <c r="AO64" s="80">
        <f t="shared" si="64"/>
        <v>23275</v>
      </c>
      <c r="AP64" s="80">
        <f t="shared" si="64"/>
        <v>23275</v>
      </c>
      <c r="AQ64" s="80">
        <f t="shared" si="64"/>
        <v>23275</v>
      </c>
      <c r="AR64" s="80">
        <f t="shared" si="64"/>
        <v>23275</v>
      </c>
    </row>
    <row r="65" spans="7:44" ht="14.4" thickTop="1" x14ac:dyDescent="0.25"/>
    <row r="66" spans="7:44" ht="14.4" thickBot="1" x14ac:dyDescent="0.3">
      <c r="G66" s="48" t="s">
        <v>67</v>
      </c>
      <c r="H66" s="31"/>
      <c r="I66" s="80">
        <f t="shared" ref="I66:AR66" si="65">SUMIF($F$41:$F$63,$G$67,I41:I63)</f>
        <v>0</v>
      </c>
      <c r="J66" s="80">
        <f t="shared" si="65"/>
        <v>0</v>
      </c>
      <c r="K66" s="80">
        <f t="shared" si="65"/>
        <v>0</v>
      </c>
      <c r="L66" s="80">
        <f t="shared" si="65"/>
        <v>0</v>
      </c>
      <c r="M66" s="80">
        <f t="shared" si="65"/>
        <v>0</v>
      </c>
      <c r="N66" s="80">
        <f t="shared" si="65"/>
        <v>0</v>
      </c>
      <c r="O66" s="80">
        <f t="shared" si="65"/>
        <v>15960</v>
      </c>
      <c r="P66" s="80">
        <f t="shared" si="65"/>
        <v>15960</v>
      </c>
      <c r="Q66" s="80">
        <f t="shared" si="65"/>
        <v>15960</v>
      </c>
      <c r="R66" s="80">
        <f t="shared" si="65"/>
        <v>15960</v>
      </c>
      <c r="S66" s="80">
        <f t="shared" si="65"/>
        <v>15960</v>
      </c>
      <c r="T66" s="80">
        <f t="shared" si="65"/>
        <v>15960</v>
      </c>
      <c r="U66" s="80">
        <f t="shared" si="65"/>
        <v>15960</v>
      </c>
      <c r="V66" s="80">
        <f t="shared" si="65"/>
        <v>15960</v>
      </c>
      <c r="W66" s="80">
        <f t="shared" si="65"/>
        <v>15960</v>
      </c>
      <c r="X66" s="80">
        <f t="shared" si="65"/>
        <v>15960</v>
      </c>
      <c r="Y66" s="80">
        <f t="shared" si="65"/>
        <v>15960</v>
      </c>
      <c r="Z66" s="80">
        <f t="shared" si="65"/>
        <v>15960</v>
      </c>
      <c r="AA66" s="80">
        <f t="shared" si="65"/>
        <v>15960</v>
      </c>
      <c r="AB66" s="80">
        <f t="shared" si="65"/>
        <v>15960</v>
      </c>
      <c r="AC66" s="80">
        <f t="shared" si="65"/>
        <v>15960</v>
      </c>
      <c r="AD66" s="80">
        <f t="shared" si="65"/>
        <v>15960</v>
      </c>
      <c r="AE66" s="80">
        <f t="shared" si="65"/>
        <v>15960</v>
      </c>
      <c r="AF66" s="80">
        <f t="shared" si="65"/>
        <v>15960</v>
      </c>
      <c r="AG66" s="80">
        <f t="shared" si="65"/>
        <v>15960</v>
      </c>
      <c r="AH66" s="80">
        <f t="shared" si="65"/>
        <v>15960</v>
      </c>
      <c r="AI66" s="80">
        <f t="shared" si="65"/>
        <v>15960</v>
      </c>
      <c r="AJ66" s="80">
        <f t="shared" si="65"/>
        <v>15960</v>
      </c>
      <c r="AK66" s="80">
        <f t="shared" si="65"/>
        <v>15960</v>
      </c>
      <c r="AL66" s="80">
        <f t="shared" si="65"/>
        <v>15960</v>
      </c>
      <c r="AM66" s="80">
        <f t="shared" si="65"/>
        <v>15960</v>
      </c>
      <c r="AN66" s="80">
        <f t="shared" si="65"/>
        <v>15960</v>
      </c>
      <c r="AO66" s="80">
        <f t="shared" si="65"/>
        <v>15960</v>
      </c>
      <c r="AP66" s="80">
        <f t="shared" si="65"/>
        <v>15960</v>
      </c>
      <c r="AQ66" s="80">
        <f t="shared" si="65"/>
        <v>15960</v>
      </c>
      <c r="AR66" s="80">
        <f t="shared" si="65"/>
        <v>15960</v>
      </c>
    </row>
    <row r="67" spans="7:44" ht="15" thickTop="1" x14ac:dyDescent="0.3">
      <c r="G67" s="71" t="s">
        <v>67</v>
      </c>
      <c r="H67" s="51"/>
      <c r="I67" s="51">
        <f t="shared" ref="I67:AR67" si="66">SUMIF($F$12:$F$34,$G$67,I12:I34)</f>
        <v>0</v>
      </c>
      <c r="J67" s="51">
        <f t="shared" si="66"/>
        <v>0</v>
      </c>
      <c r="K67" s="51">
        <f t="shared" si="66"/>
        <v>0</v>
      </c>
      <c r="L67" s="51">
        <f t="shared" si="66"/>
        <v>0</v>
      </c>
      <c r="M67" s="51">
        <f t="shared" si="66"/>
        <v>0</v>
      </c>
      <c r="N67" s="51">
        <f t="shared" si="66"/>
        <v>0</v>
      </c>
      <c r="O67" s="51">
        <f t="shared" si="66"/>
        <v>1</v>
      </c>
      <c r="P67" s="51">
        <f t="shared" si="66"/>
        <v>1</v>
      </c>
      <c r="Q67" s="51">
        <f t="shared" si="66"/>
        <v>1</v>
      </c>
      <c r="R67" s="51">
        <f t="shared" si="66"/>
        <v>1</v>
      </c>
      <c r="S67" s="51">
        <f t="shared" si="66"/>
        <v>1</v>
      </c>
      <c r="T67" s="51">
        <f t="shared" si="66"/>
        <v>1</v>
      </c>
      <c r="U67" s="51">
        <f t="shared" si="66"/>
        <v>1</v>
      </c>
      <c r="V67" s="51">
        <f t="shared" si="66"/>
        <v>1</v>
      </c>
      <c r="W67" s="51">
        <f t="shared" si="66"/>
        <v>1</v>
      </c>
      <c r="X67" s="51">
        <f t="shared" si="66"/>
        <v>1</v>
      </c>
      <c r="Y67" s="51">
        <f t="shared" si="66"/>
        <v>1</v>
      </c>
      <c r="Z67" s="51">
        <f t="shared" si="66"/>
        <v>1</v>
      </c>
      <c r="AA67" s="51">
        <f t="shared" si="66"/>
        <v>1</v>
      </c>
      <c r="AB67" s="51">
        <f t="shared" si="66"/>
        <v>1</v>
      </c>
      <c r="AC67" s="51">
        <f t="shared" si="66"/>
        <v>1</v>
      </c>
      <c r="AD67" s="51">
        <f t="shared" si="66"/>
        <v>1</v>
      </c>
      <c r="AE67" s="51">
        <f t="shared" si="66"/>
        <v>1</v>
      </c>
      <c r="AF67" s="51">
        <f t="shared" si="66"/>
        <v>1</v>
      </c>
      <c r="AG67" s="51">
        <f t="shared" si="66"/>
        <v>1</v>
      </c>
      <c r="AH67" s="51">
        <f t="shared" si="66"/>
        <v>1</v>
      </c>
      <c r="AI67" s="51">
        <f t="shared" si="66"/>
        <v>1</v>
      </c>
      <c r="AJ67" s="51">
        <f t="shared" si="66"/>
        <v>1</v>
      </c>
      <c r="AK67" s="51">
        <f t="shared" si="66"/>
        <v>1</v>
      </c>
      <c r="AL67" s="51">
        <f t="shared" si="66"/>
        <v>1</v>
      </c>
      <c r="AM67" s="51">
        <f t="shared" si="66"/>
        <v>1</v>
      </c>
      <c r="AN67" s="51">
        <f t="shared" si="66"/>
        <v>1</v>
      </c>
      <c r="AO67" s="51">
        <f t="shared" si="66"/>
        <v>1</v>
      </c>
      <c r="AP67" s="51">
        <f t="shared" si="66"/>
        <v>1</v>
      </c>
      <c r="AQ67" s="51">
        <f t="shared" si="66"/>
        <v>1</v>
      </c>
      <c r="AR67" s="51">
        <f t="shared" si="66"/>
        <v>1</v>
      </c>
    </row>
    <row r="68" spans="7:44" ht="14.4" x14ac:dyDescent="0.3">
      <c r="G68" s="72" t="s">
        <v>75</v>
      </c>
      <c r="H68" s="51"/>
      <c r="I68" s="51">
        <f t="shared" ref="I68" si="67">I67-H67</f>
        <v>0</v>
      </c>
      <c r="J68" s="51">
        <f t="shared" ref="J68" si="68">J67-I67</f>
        <v>0</v>
      </c>
      <c r="K68" s="51">
        <f t="shared" ref="K68" si="69">K67-J67</f>
        <v>0</v>
      </c>
      <c r="L68" s="51">
        <f t="shared" ref="L68" si="70">L67-K67</f>
        <v>0</v>
      </c>
      <c r="M68" s="51">
        <f t="shared" ref="M68" si="71">M67-L67</f>
        <v>0</v>
      </c>
      <c r="N68" s="51">
        <f t="shared" ref="N68" si="72">N67-M67</f>
        <v>0</v>
      </c>
      <c r="O68" s="51">
        <f t="shared" ref="O68" si="73">O67-N67</f>
        <v>1</v>
      </c>
      <c r="P68" s="51">
        <f t="shared" ref="P68" si="74">P67-O67</f>
        <v>0</v>
      </c>
      <c r="Q68" s="51">
        <f t="shared" ref="Q68" si="75">Q67-P67</f>
        <v>0</v>
      </c>
      <c r="R68" s="51">
        <f t="shared" ref="R68" si="76">R67-Q67</f>
        <v>0</v>
      </c>
      <c r="S68" s="51">
        <f t="shared" ref="S68" si="77">S67-R67</f>
        <v>0</v>
      </c>
      <c r="T68" s="51">
        <f t="shared" ref="T68" si="78">T67-S67</f>
        <v>0</v>
      </c>
      <c r="U68" s="51">
        <f t="shared" ref="U68" si="79">U67-T67</f>
        <v>0</v>
      </c>
      <c r="V68" s="51">
        <f t="shared" ref="V68" si="80">V67-U67</f>
        <v>0</v>
      </c>
      <c r="W68" s="51">
        <f t="shared" ref="W68" si="81">W67-V67</f>
        <v>0</v>
      </c>
      <c r="X68" s="51">
        <f t="shared" ref="X68" si="82">X67-W67</f>
        <v>0</v>
      </c>
      <c r="Y68" s="51">
        <f t="shared" ref="Y68" si="83">Y67-X67</f>
        <v>0</v>
      </c>
      <c r="Z68" s="51">
        <f t="shared" ref="Z68" si="84">Z67-Y67</f>
        <v>0</v>
      </c>
      <c r="AA68" s="51">
        <f t="shared" ref="AA68" si="85">AA67-Z67</f>
        <v>0</v>
      </c>
      <c r="AB68" s="51">
        <f t="shared" ref="AB68" si="86">AB67-AA67</f>
        <v>0</v>
      </c>
      <c r="AC68" s="51">
        <f t="shared" ref="AC68" si="87">AC67-AB67</f>
        <v>0</v>
      </c>
      <c r="AD68" s="51">
        <f t="shared" ref="AD68" si="88">AD67-AC67</f>
        <v>0</v>
      </c>
      <c r="AE68" s="51">
        <f t="shared" ref="AE68" si="89">AE67-AD67</f>
        <v>0</v>
      </c>
      <c r="AF68" s="51">
        <f t="shared" ref="AF68" si="90">AF67-AE67</f>
        <v>0</v>
      </c>
      <c r="AG68" s="51">
        <f t="shared" ref="AG68" si="91">AG67-AF67</f>
        <v>0</v>
      </c>
      <c r="AH68" s="51">
        <f t="shared" ref="AH68" si="92">AH67-AG67</f>
        <v>0</v>
      </c>
      <c r="AI68" s="51">
        <f t="shared" ref="AI68" si="93">AI67-AH67</f>
        <v>0</v>
      </c>
      <c r="AJ68" s="51">
        <f t="shared" ref="AJ68" si="94">AJ67-AI67</f>
        <v>0</v>
      </c>
      <c r="AK68" s="51">
        <f t="shared" ref="AK68" si="95">AK67-AJ67</f>
        <v>0</v>
      </c>
      <c r="AL68" s="51">
        <f t="shared" ref="AL68" si="96">AL67-AK67</f>
        <v>0</v>
      </c>
      <c r="AM68" s="51">
        <f t="shared" ref="AM68" si="97">AM67-AL67</f>
        <v>0</v>
      </c>
      <c r="AN68" s="51">
        <f t="shared" ref="AN68" si="98">AN67-AM67</f>
        <v>0</v>
      </c>
      <c r="AO68" s="51">
        <f t="shared" ref="AO68" si="99">AO67-AN67</f>
        <v>0</v>
      </c>
      <c r="AP68" s="51">
        <f t="shared" ref="AP68" si="100">AP67-AO67</f>
        <v>0</v>
      </c>
      <c r="AQ68" s="51">
        <f t="shared" ref="AQ68" si="101">AQ67-AP67</f>
        <v>0</v>
      </c>
      <c r="AR68" s="51">
        <f t="shared" ref="AR68" si="102">AR67-AQ67</f>
        <v>0</v>
      </c>
    </row>
    <row r="70" spans="7:44" ht="14.4" thickBot="1" x14ac:dyDescent="0.3">
      <c r="G70" s="48" t="s">
        <v>68</v>
      </c>
      <c r="H70" s="31"/>
      <c r="I70" s="80">
        <f t="shared" ref="I70:AR70" si="103">SUMIF($F$41:$F$63,$G$70,I41:I63)</f>
        <v>7315</v>
      </c>
      <c r="J70" s="80">
        <f t="shared" si="103"/>
        <v>7315</v>
      </c>
      <c r="K70" s="80">
        <f t="shared" si="103"/>
        <v>7315</v>
      </c>
      <c r="L70" s="80">
        <f t="shared" si="103"/>
        <v>7315</v>
      </c>
      <c r="M70" s="80">
        <f t="shared" si="103"/>
        <v>7315</v>
      </c>
      <c r="N70" s="80">
        <f t="shared" si="103"/>
        <v>7315</v>
      </c>
      <c r="O70" s="80">
        <f t="shared" si="103"/>
        <v>7315</v>
      </c>
      <c r="P70" s="80">
        <f t="shared" si="103"/>
        <v>7315</v>
      </c>
      <c r="Q70" s="80">
        <f t="shared" si="103"/>
        <v>7315</v>
      </c>
      <c r="R70" s="80">
        <f t="shared" si="103"/>
        <v>7315</v>
      </c>
      <c r="S70" s="80">
        <f t="shared" si="103"/>
        <v>7315</v>
      </c>
      <c r="T70" s="80">
        <f t="shared" si="103"/>
        <v>7315</v>
      </c>
      <c r="U70" s="80">
        <f t="shared" si="103"/>
        <v>7315</v>
      </c>
      <c r="V70" s="80">
        <f t="shared" si="103"/>
        <v>7315</v>
      </c>
      <c r="W70" s="80">
        <f t="shared" si="103"/>
        <v>7315</v>
      </c>
      <c r="X70" s="80">
        <f t="shared" si="103"/>
        <v>7315</v>
      </c>
      <c r="Y70" s="80">
        <f t="shared" si="103"/>
        <v>7315</v>
      </c>
      <c r="Z70" s="80">
        <f t="shared" si="103"/>
        <v>7315</v>
      </c>
      <c r="AA70" s="80">
        <f t="shared" si="103"/>
        <v>7315</v>
      </c>
      <c r="AB70" s="80">
        <f t="shared" si="103"/>
        <v>7315</v>
      </c>
      <c r="AC70" s="80">
        <f t="shared" si="103"/>
        <v>7315</v>
      </c>
      <c r="AD70" s="80">
        <f t="shared" si="103"/>
        <v>7315</v>
      </c>
      <c r="AE70" s="80">
        <f t="shared" si="103"/>
        <v>7315</v>
      </c>
      <c r="AF70" s="80">
        <f t="shared" si="103"/>
        <v>7315</v>
      </c>
      <c r="AG70" s="80">
        <f t="shared" si="103"/>
        <v>7315</v>
      </c>
      <c r="AH70" s="80">
        <f t="shared" si="103"/>
        <v>7315</v>
      </c>
      <c r="AI70" s="80">
        <f t="shared" si="103"/>
        <v>7315</v>
      </c>
      <c r="AJ70" s="80">
        <f t="shared" si="103"/>
        <v>7315</v>
      </c>
      <c r="AK70" s="80">
        <f t="shared" si="103"/>
        <v>7315</v>
      </c>
      <c r="AL70" s="80">
        <f t="shared" si="103"/>
        <v>7315</v>
      </c>
      <c r="AM70" s="80">
        <f t="shared" si="103"/>
        <v>7315</v>
      </c>
      <c r="AN70" s="80">
        <f t="shared" si="103"/>
        <v>7315</v>
      </c>
      <c r="AO70" s="80">
        <f t="shared" si="103"/>
        <v>7315</v>
      </c>
      <c r="AP70" s="80">
        <f t="shared" si="103"/>
        <v>7315</v>
      </c>
      <c r="AQ70" s="80">
        <f t="shared" si="103"/>
        <v>7315</v>
      </c>
      <c r="AR70" s="80">
        <f t="shared" si="103"/>
        <v>7315</v>
      </c>
    </row>
    <row r="71" spans="7:44" ht="15" thickTop="1" x14ac:dyDescent="0.3">
      <c r="G71" s="71" t="s">
        <v>68</v>
      </c>
      <c r="H71" s="51"/>
      <c r="I71" s="51">
        <f t="shared" ref="I71:AR71" si="104">SUMIF($F$12:$F$34,$G$71,I12:I34)</f>
        <v>1</v>
      </c>
      <c r="J71" s="51">
        <f t="shared" si="104"/>
        <v>1</v>
      </c>
      <c r="K71" s="51">
        <f t="shared" si="104"/>
        <v>1</v>
      </c>
      <c r="L71" s="51">
        <f t="shared" si="104"/>
        <v>1</v>
      </c>
      <c r="M71" s="51">
        <f t="shared" si="104"/>
        <v>1</v>
      </c>
      <c r="N71" s="51">
        <f t="shared" si="104"/>
        <v>1</v>
      </c>
      <c r="O71" s="51">
        <f t="shared" si="104"/>
        <v>1</v>
      </c>
      <c r="P71" s="51">
        <f t="shared" si="104"/>
        <v>1</v>
      </c>
      <c r="Q71" s="51">
        <f t="shared" si="104"/>
        <v>1</v>
      </c>
      <c r="R71" s="51">
        <f t="shared" si="104"/>
        <v>1</v>
      </c>
      <c r="S71" s="51">
        <f t="shared" si="104"/>
        <v>1</v>
      </c>
      <c r="T71" s="51">
        <f t="shared" si="104"/>
        <v>1</v>
      </c>
      <c r="U71" s="51">
        <f t="shared" si="104"/>
        <v>1</v>
      </c>
      <c r="V71" s="51">
        <f t="shared" si="104"/>
        <v>1</v>
      </c>
      <c r="W71" s="51">
        <f t="shared" si="104"/>
        <v>1</v>
      </c>
      <c r="X71" s="51">
        <f t="shared" si="104"/>
        <v>1</v>
      </c>
      <c r="Y71" s="51">
        <f t="shared" si="104"/>
        <v>1</v>
      </c>
      <c r="Z71" s="51">
        <f t="shared" si="104"/>
        <v>1</v>
      </c>
      <c r="AA71" s="51">
        <f t="shared" si="104"/>
        <v>1</v>
      </c>
      <c r="AB71" s="51">
        <f t="shared" si="104"/>
        <v>1</v>
      </c>
      <c r="AC71" s="51">
        <f t="shared" si="104"/>
        <v>1</v>
      </c>
      <c r="AD71" s="51">
        <f t="shared" si="104"/>
        <v>1</v>
      </c>
      <c r="AE71" s="51">
        <f t="shared" si="104"/>
        <v>1</v>
      </c>
      <c r="AF71" s="51">
        <f t="shared" si="104"/>
        <v>1</v>
      </c>
      <c r="AG71" s="51">
        <f t="shared" si="104"/>
        <v>1</v>
      </c>
      <c r="AH71" s="51">
        <f t="shared" si="104"/>
        <v>1</v>
      </c>
      <c r="AI71" s="51">
        <f t="shared" si="104"/>
        <v>1</v>
      </c>
      <c r="AJ71" s="51">
        <f t="shared" si="104"/>
        <v>1</v>
      </c>
      <c r="AK71" s="51">
        <f t="shared" si="104"/>
        <v>1</v>
      </c>
      <c r="AL71" s="51">
        <f t="shared" si="104"/>
        <v>1</v>
      </c>
      <c r="AM71" s="51">
        <f t="shared" si="104"/>
        <v>1</v>
      </c>
      <c r="AN71" s="51">
        <f t="shared" si="104"/>
        <v>1</v>
      </c>
      <c r="AO71" s="51">
        <f t="shared" si="104"/>
        <v>1</v>
      </c>
      <c r="AP71" s="51">
        <f t="shared" si="104"/>
        <v>1</v>
      </c>
      <c r="AQ71" s="51">
        <f t="shared" si="104"/>
        <v>1</v>
      </c>
      <c r="AR71" s="51">
        <f t="shared" si="104"/>
        <v>1</v>
      </c>
    </row>
    <row r="72" spans="7:44" ht="14.4" x14ac:dyDescent="0.3">
      <c r="G72" s="72" t="s">
        <v>75</v>
      </c>
      <c r="H72" s="51"/>
      <c r="I72" s="51">
        <f>I71-H71</f>
        <v>1</v>
      </c>
      <c r="J72" s="51">
        <f t="shared" ref="J72:AR72" si="105">J71-I71</f>
        <v>0</v>
      </c>
      <c r="K72" s="51">
        <f t="shared" si="105"/>
        <v>0</v>
      </c>
      <c r="L72" s="51">
        <f t="shared" si="105"/>
        <v>0</v>
      </c>
      <c r="M72" s="51">
        <f t="shared" si="105"/>
        <v>0</v>
      </c>
      <c r="N72" s="51">
        <f t="shared" si="105"/>
        <v>0</v>
      </c>
      <c r="O72" s="51">
        <f t="shared" si="105"/>
        <v>0</v>
      </c>
      <c r="P72" s="51">
        <f t="shared" si="105"/>
        <v>0</v>
      </c>
      <c r="Q72" s="51">
        <f t="shared" si="105"/>
        <v>0</v>
      </c>
      <c r="R72" s="51">
        <f t="shared" si="105"/>
        <v>0</v>
      </c>
      <c r="S72" s="51">
        <f t="shared" si="105"/>
        <v>0</v>
      </c>
      <c r="T72" s="51">
        <f t="shared" si="105"/>
        <v>0</v>
      </c>
      <c r="U72" s="51">
        <f t="shared" si="105"/>
        <v>0</v>
      </c>
      <c r="V72" s="51">
        <f t="shared" si="105"/>
        <v>0</v>
      </c>
      <c r="W72" s="51">
        <f t="shared" si="105"/>
        <v>0</v>
      </c>
      <c r="X72" s="51">
        <f t="shared" si="105"/>
        <v>0</v>
      </c>
      <c r="Y72" s="51">
        <f t="shared" si="105"/>
        <v>0</v>
      </c>
      <c r="Z72" s="51">
        <f t="shared" si="105"/>
        <v>0</v>
      </c>
      <c r="AA72" s="51">
        <f t="shared" si="105"/>
        <v>0</v>
      </c>
      <c r="AB72" s="51">
        <f t="shared" si="105"/>
        <v>0</v>
      </c>
      <c r="AC72" s="51">
        <f t="shared" si="105"/>
        <v>0</v>
      </c>
      <c r="AD72" s="51">
        <f t="shared" si="105"/>
        <v>0</v>
      </c>
      <c r="AE72" s="51">
        <f t="shared" si="105"/>
        <v>0</v>
      </c>
      <c r="AF72" s="51">
        <f t="shared" si="105"/>
        <v>0</v>
      </c>
      <c r="AG72" s="51">
        <f t="shared" si="105"/>
        <v>0</v>
      </c>
      <c r="AH72" s="51">
        <f t="shared" si="105"/>
        <v>0</v>
      </c>
      <c r="AI72" s="51">
        <f t="shared" si="105"/>
        <v>0</v>
      </c>
      <c r="AJ72" s="51">
        <f t="shared" si="105"/>
        <v>0</v>
      </c>
      <c r="AK72" s="51">
        <f t="shared" si="105"/>
        <v>0</v>
      </c>
      <c r="AL72" s="51">
        <f t="shared" si="105"/>
        <v>0</v>
      </c>
      <c r="AM72" s="51">
        <f t="shared" si="105"/>
        <v>0</v>
      </c>
      <c r="AN72" s="51">
        <f t="shared" si="105"/>
        <v>0</v>
      </c>
      <c r="AO72" s="51">
        <f t="shared" si="105"/>
        <v>0</v>
      </c>
      <c r="AP72" s="51">
        <f t="shared" si="105"/>
        <v>0</v>
      </c>
      <c r="AQ72" s="51">
        <f t="shared" si="105"/>
        <v>0</v>
      </c>
      <c r="AR72" s="51">
        <f t="shared" si="105"/>
        <v>0</v>
      </c>
    </row>
  </sheetData>
  <sheetProtection sheet="1" objects="1" scenarios="1"/>
  <mergeCells count="2">
    <mergeCell ref="B40:D64"/>
    <mergeCell ref="B12:D36"/>
  </mergeCells>
  <conditionalFormatting sqref="I12:AR34">
    <cfRule type="cellIs" dxfId="3" priority="3" operator="equal">
      <formula>1</formula>
    </cfRule>
  </conditionalFormatting>
  <conditionalFormatting sqref="I36:AR36">
    <cfRule type="cellIs" dxfId="2" priority="2" operator="greaterThan">
      <formula>0</formula>
    </cfRule>
  </conditionalFormatting>
  <hyperlinks>
    <hyperlink ref="H7" r:id="rId1" xr:uid="{78607AF9-D045-4466-8FED-A74A53A4ABDC}"/>
    <hyperlink ref="H5" r:id="rId2" xr:uid="{7C64D4CA-64D7-4E06-A812-B7EEABC449EF}"/>
    <hyperlink ref="H6" r:id="rId3" xr:uid="{3932116C-A1B4-49B5-BB52-20D029B7DDA7}"/>
    <hyperlink ref="H4" r:id="rId4" xr:uid="{D5615A2D-C4A2-4323-907A-8A2B7AC065E8}"/>
  </hyperlinks>
  <pageMargins left="0.7" right="0.7" top="0.75" bottom="0.75" header="0.3" footer="0.3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DFA4-56E9-493F-9490-7FC28ED2E7A9}">
  <sheetPr>
    <tabColor rgb="FF00B050"/>
  </sheetPr>
  <dimension ref="B2:I33"/>
  <sheetViews>
    <sheetView showGridLines="0" workbookViewId="0">
      <pane ySplit="11" topLeftCell="A12" activePane="bottomLeft" state="frozen"/>
      <selection pane="bottomLeft"/>
    </sheetView>
  </sheetViews>
  <sheetFormatPr defaultRowHeight="13.8" x14ac:dyDescent="0.25"/>
  <cols>
    <col min="3" max="3" width="25.09765625" bestFit="1" customWidth="1"/>
    <col min="4" max="4" width="19.69921875" bestFit="1" customWidth="1"/>
    <col min="5" max="6" width="16.796875" bestFit="1" customWidth="1"/>
  </cols>
  <sheetData>
    <row r="2" spans="2:9" x14ac:dyDescent="0.25">
      <c r="B2" s="12"/>
      <c r="C2" s="12"/>
      <c r="D2" s="12"/>
      <c r="E2" s="12"/>
      <c r="F2" s="12"/>
      <c r="G2" s="12"/>
      <c r="H2" s="12"/>
      <c r="I2" s="12"/>
    </row>
    <row r="3" spans="2:9" x14ac:dyDescent="0.25">
      <c r="D3" t="s">
        <v>89</v>
      </c>
      <c r="E3" s="100" t="s">
        <v>154</v>
      </c>
    </row>
    <row r="4" spans="2:9" x14ac:dyDescent="0.25">
      <c r="D4" t="s">
        <v>90</v>
      </c>
      <c r="E4" s="101" t="s">
        <v>155</v>
      </c>
    </row>
    <row r="5" spans="2:9" x14ac:dyDescent="0.25">
      <c r="D5" t="s">
        <v>93</v>
      </c>
      <c r="E5" s="101" t="s">
        <v>94</v>
      </c>
    </row>
    <row r="6" spans="2:9" x14ac:dyDescent="0.25">
      <c r="D6" t="s">
        <v>95</v>
      </c>
      <c r="E6" s="101" t="s">
        <v>96</v>
      </c>
    </row>
    <row r="7" spans="2:9" x14ac:dyDescent="0.25">
      <c r="D7" t="s">
        <v>91</v>
      </c>
      <c r="E7" s="101" t="s">
        <v>92</v>
      </c>
    </row>
    <row r="9" spans="2:9" x14ac:dyDescent="0.25">
      <c r="B9" s="14"/>
      <c r="C9" s="14"/>
      <c r="D9" s="14"/>
      <c r="E9" s="14"/>
      <c r="F9" s="14"/>
      <c r="G9" s="14"/>
      <c r="H9" s="14"/>
      <c r="I9" s="14"/>
    </row>
    <row r="11" spans="2:9" ht="18.600000000000001" thickBot="1" x14ac:dyDescent="0.4">
      <c r="B11" s="144" t="s">
        <v>57</v>
      </c>
      <c r="C11" s="40"/>
      <c r="D11" s="40"/>
      <c r="E11" s="40"/>
      <c r="F11" s="144"/>
    </row>
    <row r="12" spans="2:9" ht="7.2" customHeight="1" thickTop="1" thickBot="1" x14ac:dyDescent="0.35">
      <c r="B12" s="145"/>
      <c r="C12" s="143"/>
      <c r="D12" s="142"/>
      <c r="E12" s="146"/>
      <c r="F12" s="145"/>
    </row>
    <row r="13" spans="2:9" ht="6.6" customHeight="1" x14ac:dyDescent="0.3">
      <c r="C13" s="55"/>
      <c r="D13" s="16"/>
      <c r="E13" s="17"/>
    </row>
    <row r="14" spans="2:9" ht="14.4" x14ac:dyDescent="0.3">
      <c r="C14" s="57" t="s">
        <v>20</v>
      </c>
      <c r="D14" s="19">
        <f>MAX('Monthly Model'!63:63)</f>
        <v>0</v>
      </c>
      <c r="E14" s="59" t="s">
        <v>27</v>
      </c>
    </row>
    <row r="15" spans="2:9" x14ac:dyDescent="0.25">
      <c r="C15" s="56"/>
      <c r="D15" s="60"/>
      <c r="E15" s="18"/>
    </row>
    <row r="16" spans="2:9" x14ac:dyDescent="0.25">
      <c r="C16" s="56" t="s">
        <v>25</v>
      </c>
      <c r="D16" s="81">
        <f>HLOOKUP(D14,'Monthly Model'!10:60,51,0)</f>
        <v>-50000</v>
      </c>
      <c r="E16" s="18"/>
    </row>
    <row r="17" spans="3:5" x14ac:dyDescent="0.25">
      <c r="C17" s="56"/>
      <c r="D17" s="60"/>
      <c r="E17" s="18"/>
    </row>
    <row r="18" spans="3:5" x14ac:dyDescent="0.25">
      <c r="C18" s="56" t="s">
        <v>26</v>
      </c>
      <c r="D18" s="82">
        <f>-D16*(1+'Model Assumptions'!D25)</f>
        <v>62500</v>
      </c>
      <c r="E18" s="18"/>
    </row>
    <row r="19" spans="3:5" x14ac:dyDescent="0.25">
      <c r="C19" s="56"/>
      <c r="D19" s="19"/>
      <c r="E19" s="18"/>
    </row>
    <row r="20" spans="3:5" ht="14.4" x14ac:dyDescent="0.3">
      <c r="C20" s="57" t="s">
        <v>21</v>
      </c>
      <c r="D20" s="19">
        <f>IF(MAX('Monthly Model'!64:64)=0,"NO BE within 36 month",MAX('Monthly Model'!64:64))</f>
        <v>19</v>
      </c>
      <c r="E20" s="59" t="s">
        <v>58</v>
      </c>
    </row>
    <row r="21" spans="3:5" x14ac:dyDescent="0.25">
      <c r="C21" s="56"/>
      <c r="D21" s="19"/>
      <c r="E21" s="18"/>
    </row>
    <row r="22" spans="3:5" ht="14.4" x14ac:dyDescent="0.3">
      <c r="C22" s="57" t="s">
        <v>23</v>
      </c>
      <c r="D22" s="28">
        <f>IFERROR(IRR(Calculations!J3:M3,10%),"-")</f>
        <v>0.6360336211793387</v>
      </c>
      <c r="E22" s="18"/>
    </row>
    <row r="23" spans="3:5" x14ac:dyDescent="0.25">
      <c r="C23" s="56"/>
      <c r="D23" s="19"/>
      <c r="E23" s="18"/>
    </row>
    <row r="24" spans="3:5" ht="14.4" x14ac:dyDescent="0.3">
      <c r="C24" s="57" t="s">
        <v>132</v>
      </c>
      <c r="D24" s="28">
        <f>'Yearly Model'!G47</f>
        <v>0.12622391753830028</v>
      </c>
      <c r="E24" s="18"/>
    </row>
    <row r="25" spans="3:5" x14ac:dyDescent="0.25">
      <c r="C25" s="56"/>
      <c r="D25" s="19"/>
      <c r="E25" s="18"/>
    </row>
    <row r="26" spans="3:5" ht="14.4" x14ac:dyDescent="0.3">
      <c r="C26" s="56" t="s">
        <v>148</v>
      </c>
      <c r="D26" s="181" t="s">
        <v>149</v>
      </c>
      <c r="E26" s="18"/>
    </row>
    <row r="27" spans="3:5" x14ac:dyDescent="0.25">
      <c r="C27" s="56"/>
      <c r="D27" s="19"/>
      <c r="E27" s="18"/>
    </row>
    <row r="28" spans="3:5" x14ac:dyDescent="0.25">
      <c r="C28" s="56" t="s">
        <v>19</v>
      </c>
      <c r="D28" s="82">
        <f>'Yearly Model'!G60</f>
        <v>128669.80828983872</v>
      </c>
      <c r="E28" s="18"/>
    </row>
    <row r="29" spans="3:5" ht="14.4" thickBot="1" x14ac:dyDescent="0.3">
      <c r="C29" s="58"/>
      <c r="D29" s="20"/>
      <c r="E29" s="21"/>
    </row>
    <row r="31" spans="3:5" ht="15.6" x14ac:dyDescent="0.3">
      <c r="C31" s="148" t="s">
        <v>150</v>
      </c>
      <c r="D31" s="148" t="s">
        <v>143</v>
      </c>
    </row>
    <row r="33" spans="3:4" ht="15.6" x14ac:dyDescent="0.3">
      <c r="C33" s="184" t="s">
        <v>144</v>
      </c>
      <c r="D33" s="184"/>
    </row>
  </sheetData>
  <sheetProtection sheet="1" objects="1" scenarios="1"/>
  <conditionalFormatting sqref="D31">
    <cfRule type="cellIs" dxfId="1" priority="1" operator="equal">
      <formula>"NO GO"</formula>
    </cfRule>
    <cfRule type="cellIs" dxfId="0" priority="2" operator="equal">
      <formula>"GO"</formula>
    </cfRule>
  </conditionalFormatting>
  <hyperlinks>
    <hyperlink ref="E7" r:id="rId1" xr:uid="{DF5F58D8-047E-4143-A8B9-D0A7C555CA25}"/>
    <hyperlink ref="E5" r:id="rId2" xr:uid="{95D76055-F483-4A3C-B404-F219E2076DB1}"/>
    <hyperlink ref="E6" r:id="rId3" xr:uid="{AAD43C2E-EE5B-4770-A592-54266AB8ED93}"/>
    <hyperlink ref="E4" r:id="rId4" xr:uid="{AAF54AF0-5377-4CF5-82A9-24C553023378}"/>
  </hyperlinks>
  <pageMargins left="0.7" right="0.7" top="0.75" bottom="0.75" header="0.3" footer="0.3"/>
  <pageSetup paperSize="9" orientation="portrait" r:id="rId5"/>
  <drawing r:id="rId6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DBB1-6A6A-4AB2-AE87-0BFAF16415F5}">
  <sheetPr>
    <tabColor theme="1"/>
  </sheetPr>
  <dimension ref="D4:J11"/>
  <sheetViews>
    <sheetView showGridLines="0" workbookViewId="0">
      <selection activeCell="D5" sqref="D5"/>
    </sheetView>
  </sheetViews>
  <sheetFormatPr defaultRowHeight="13.8" x14ac:dyDescent="0.25"/>
  <sheetData>
    <row r="4" spans="4:10" ht="21" thickBot="1" x14ac:dyDescent="0.4">
      <c r="D4" s="182" t="s">
        <v>151</v>
      </c>
      <c r="E4" s="182"/>
      <c r="F4" s="182"/>
      <c r="G4" s="182"/>
      <c r="H4" s="182"/>
      <c r="I4" s="183"/>
      <c r="J4" s="183"/>
    </row>
    <row r="11" spans="4:10" ht="21" thickBot="1" x14ac:dyDescent="0.4">
      <c r="D11" s="182" t="s">
        <v>144</v>
      </c>
      <c r="E11" s="182"/>
      <c r="F11" s="182"/>
      <c r="G11" s="182"/>
      <c r="H11" s="182"/>
      <c r="I11" s="183"/>
      <c r="J11" s="183"/>
    </row>
  </sheetData>
  <sheetProtection algorithmName="SHA-512" hashValue="uhlZakziOS5ykbsJINj6Ktgo7fE+1lWqEHzzBskvmIQeIG1N/iExpo8Ibwq5UMfBXXagSQnD7bEJBfbMYfUBZA==" saltValue="f99OyyfBmXlY7QD7PdQynA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AA85-9048-4351-AE26-64BD3150E8FA}">
  <sheetPr>
    <tabColor theme="0" tint="-0.249977111117893"/>
  </sheetPr>
  <dimension ref="C3:M38"/>
  <sheetViews>
    <sheetView showGridLines="0" workbookViewId="0">
      <selection activeCell="J4" sqref="J4"/>
    </sheetView>
  </sheetViews>
  <sheetFormatPr defaultRowHeight="13.8" x14ac:dyDescent="0.25"/>
  <cols>
    <col min="3" max="3" width="2.8984375" bestFit="1" customWidth="1"/>
    <col min="5" max="5" width="11.19921875" bestFit="1" customWidth="1"/>
    <col min="9" max="9" width="13.3984375" bestFit="1" customWidth="1"/>
    <col min="10" max="10" width="8.59765625" bestFit="1" customWidth="1"/>
    <col min="11" max="11" width="7.59765625" bestFit="1" customWidth="1"/>
    <col min="12" max="12" width="7" bestFit="1" customWidth="1"/>
    <col min="13" max="13" width="8" bestFit="1" customWidth="1"/>
  </cols>
  <sheetData>
    <row r="3" spans="3:13" x14ac:dyDescent="0.25">
      <c r="C3">
        <v>1</v>
      </c>
      <c r="E3" s="8" t="s">
        <v>67</v>
      </c>
      <c r="I3" s="26" t="s">
        <v>24</v>
      </c>
      <c r="J3" s="83">
        <f>-Dashboard!D18</f>
        <v>-62500</v>
      </c>
      <c r="K3" s="83">
        <f>'Yearly Model'!E58</f>
        <v>50437.609755634796</v>
      </c>
      <c r="L3" s="83">
        <f>'Yearly Model'!F58</f>
        <v>16437.465936781489</v>
      </c>
      <c r="M3" s="83">
        <f>'Yearly Model'!G58</f>
        <v>111794.73259742244</v>
      </c>
    </row>
    <row r="4" spans="3:13" x14ac:dyDescent="0.25">
      <c r="C4">
        <v>2</v>
      </c>
      <c r="E4" s="8" t="s">
        <v>68</v>
      </c>
    </row>
    <row r="5" spans="3:13" x14ac:dyDescent="0.25">
      <c r="C5">
        <v>3</v>
      </c>
    </row>
    <row r="6" spans="3:13" x14ac:dyDescent="0.25">
      <c r="C6">
        <v>4</v>
      </c>
    </row>
    <row r="7" spans="3:13" x14ac:dyDescent="0.25">
      <c r="C7">
        <v>5</v>
      </c>
    </row>
    <row r="8" spans="3:13" x14ac:dyDescent="0.25">
      <c r="C8">
        <v>6</v>
      </c>
    </row>
    <row r="9" spans="3:13" x14ac:dyDescent="0.25">
      <c r="C9">
        <v>7</v>
      </c>
    </row>
    <row r="10" spans="3:13" x14ac:dyDescent="0.25">
      <c r="C10">
        <v>8</v>
      </c>
    </row>
    <row r="11" spans="3:13" x14ac:dyDescent="0.25">
      <c r="C11">
        <v>9</v>
      </c>
    </row>
    <row r="12" spans="3:13" x14ac:dyDescent="0.25">
      <c r="C12">
        <v>10</v>
      </c>
    </row>
    <row r="13" spans="3:13" x14ac:dyDescent="0.25">
      <c r="C13">
        <v>11</v>
      </c>
    </row>
    <row r="14" spans="3:13" x14ac:dyDescent="0.25">
      <c r="C14">
        <v>12</v>
      </c>
    </row>
    <row r="15" spans="3:13" x14ac:dyDescent="0.25">
      <c r="C15">
        <v>13</v>
      </c>
    </row>
    <row r="16" spans="3:13" x14ac:dyDescent="0.25">
      <c r="C16">
        <v>14</v>
      </c>
    </row>
    <row r="17" spans="3:3" x14ac:dyDescent="0.25">
      <c r="C17">
        <v>15</v>
      </c>
    </row>
    <row r="18" spans="3:3" x14ac:dyDescent="0.25">
      <c r="C18">
        <v>16</v>
      </c>
    </row>
    <row r="19" spans="3:3" x14ac:dyDescent="0.25">
      <c r="C19">
        <v>17</v>
      </c>
    </row>
    <row r="20" spans="3:3" x14ac:dyDescent="0.25">
      <c r="C20">
        <v>18</v>
      </c>
    </row>
    <row r="21" spans="3:3" x14ac:dyDescent="0.25">
      <c r="C21">
        <v>19</v>
      </c>
    </row>
    <row r="22" spans="3:3" x14ac:dyDescent="0.25">
      <c r="C22">
        <v>20</v>
      </c>
    </row>
    <row r="23" spans="3:3" x14ac:dyDescent="0.25">
      <c r="C23">
        <v>21</v>
      </c>
    </row>
    <row r="24" spans="3:3" x14ac:dyDescent="0.25">
      <c r="C24">
        <v>22</v>
      </c>
    </row>
    <row r="25" spans="3:3" x14ac:dyDescent="0.25">
      <c r="C25">
        <v>23</v>
      </c>
    </row>
    <row r="26" spans="3:3" x14ac:dyDescent="0.25">
      <c r="C26">
        <v>24</v>
      </c>
    </row>
    <row r="27" spans="3:3" x14ac:dyDescent="0.25">
      <c r="C27">
        <v>25</v>
      </c>
    </row>
    <row r="28" spans="3:3" x14ac:dyDescent="0.25">
      <c r="C28">
        <v>26</v>
      </c>
    </row>
    <row r="29" spans="3:3" x14ac:dyDescent="0.25">
      <c r="C29">
        <v>27</v>
      </c>
    </row>
    <row r="30" spans="3:3" x14ac:dyDescent="0.25">
      <c r="C30">
        <v>28</v>
      </c>
    </row>
    <row r="31" spans="3:3" x14ac:dyDescent="0.25">
      <c r="C31">
        <v>29</v>
      </c>
    </row>
    <row r="32" spans="3:3" x14ac:dyDescent="0.25">
      <c r="C32">
        <v>30</v>
      </c>
    </row>
    <row r="33" spans="3:3" x14ac:dyDescent="0.25">
      <c r="C33">
        <v>31</v>
      </c>
    </row>
    <row r="34" spans="3:3" x14ac:dyDescent="0.25">
      <c r="C34">
        <v>32</v>
      </c>
    </row>
    <row r="35" spans="3:3" x14ac:dyDescent="0.25">
      <c r="C35">
        <v>33</v>
      </c>
    </row>
    <row r="36" spans="3:3" x14ac:dyDescent="0.25">
      <c r="C36">
        <v>34</v>
      </c>
    </row>
    <row r="37" spans="3:3" x14ac:dyDescent="0.25">
      <c r="C37">
        <v>35</v>
      </c>
    </row>
    <row r="38" spans="3:3" x14ac:dyDescent="0.25">
      <c r="C38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Guidelines</vt:lpstr>
      <vt:lpstr>Model Assumptions</vt:lpstr>
      <vt:lpstr>Yearly Model</vt:lpstr>
      <vt:lpstr>Monthly Model</vt:lpstr>
      <vt:lpstr>HR_HC</vt:lpstr>
      <vt:lpstr>Dashboard</vt:lpstr>
      <vt:lpstr>Investor Point of View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</dc:creator>
  <cp:lastModifiedBy>Eran</cp:lastModifiedBy>
  <dcterms:created xsi:type="dcterms:W3CDTF">2020-09-08T12:02:25Z</dcterms:created>
  <dcterms:modified xsi:type="dcterms:W3CDTF">2020-10-18T12:10:11Z</dcterms:modified>
</cp:coreProperties>
</file>